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Fc7wSoCqO6/KrgmvuqC3oYeYSPq48oU7s8cxLZ6A8ngVcdH3dhI6EI9mfJ6lldngzoRi3GkId3MtXZ3WSkgdVA==" workbookSaltValue="E9zS7976DALjRy5KNldyiA==" workbookSpinCount="100000" lockStructure="1"/>
  <bookViews>
    <workbookView xWindow="-195" yWindow="285" windowWidth="29040" windowHeight="16440" tabRatio="891" activeTab="4"/>
  </bookViews>
  <sheets>
    <sheet name="Титул" sheetId="1" r:id="rId1"/>
    <sheet name="Прил_ПР" sheetId="2" r:id="rId2"/>
    <sheet name="Прил_ПР_Расчет" sheetId="3" r:id="rId3"/>
    <sheet name="Прил_ПЭ_Базовая часть" sheetId="4" r:id="rId4"/>
    <sheet name="Прил_ПЭ_Базовая часть_расчет" sheetId="5" r:id="rId5"/>
    <sheet name="Прил_5_1_ПЭ_Спецчасть_ИЛ" sheetId="6" state="hidden" r:id="rId6"/>
    <sheet name="Прил_5_1_ПЭ_Спецчасть_ИЛ_Расчет" sheetId="7" state="hidden" r:id="rId7"/>
    <sheet name="Прил_5_2_ПЭ_Спецчасть_ТиОЛ" sheetId="8" state="hidden" r:id="rId8"/>
    <sheet name="Прил_5_2_ПСпецчасть_ТиОЛ_Расчет" sheetId="9" state="hidden" r:id="rId9"/>
  </sheets>
  <definedNames>
    <definedName name="_xlnm._FilterDatabase" localSheetId="6" hidden="1">Прил_5_1_ПЭ_Спецчасть_ИЛ_Расчет!$A$1:$S$38</definedName>
    <definedName name="_xlnm._FilterDatabase" localSheetId="8" hidden="1">Прил_5_2_ПСпецчасть_ТиОЛ_Расчет!$B$1:$S$53</definedName>
    <definedName name="_xlnm._FilterDatabase" localSheetId="4" hidden="1">'Прил_ПЭ_Базовая часть_расчет'!$A$1:$S$53</definedName>
    <definedName name="_xlnm.Print_Titles" localSheetId="6">Прил_5_1_ПЭ_Спецчасть_ИЛ_Расчет!$1:$2</definedName>
    <definedName name="_xlnm.Print_Titles" localSheetId="8">Прил_5_2_ПСпецчасть_ТиОЛ_Расчет!$1:$2</definedName>
    <definedName name="_xlnm.Print_Titles" localSheetId="4">'Прил_ПЭ_Базовая часть_расчет'!$1:$2</definedName>
    <definedName name="_xlnm.Print_Area" localSheetId="5">Прил_5_1_ПЭ_Спецчасть_ИЛ!$A$1:$I$29</definedName>
    <definedName name="_xlnm.Print_Area" localSheetId="3">'Прил_ПЭ_Базовая часть'!$A$1:$I$32</definedName>
    <definedName name="_xlnm.Print_Area" localSheetId="4">'Прил_ПЭ_Базовая часть_расчет'!$A$1:$S$61</definedName>
    <definedName name="ПРГ1">Прил_ПР_Расчет!$F$3</definedName>
  </definedNames>
  <calcPr calcId="145621"/>
</workbook>
</file>

<file path=xl/calcChain.xml><?xml version="1.0" encoding="utf-8"?>
<calcChain xmlns="http://schemas.openxmlformats.org/spreadsheetml/2006/main">
  <c r="R61" i="9" l="1"/>
  <c r="Q61" i="9"/>
  <c r="P61" i="9"/>
  <c r="O61" i="9"/>
  <c r="N61" i="9"/>
  <c r="M61" i="9"/>
  <c r="L61" i="9"/>
  <c r="K61" i="9"/>
  <c r="J61" i="9"/>
  <c r="H61" i="9"/>
  <c r="G61" i="9"/>
  <c r="F61" i="9"/>
  <c r="R60" i="9"/>
  <c r="Q60" i="9"/>
  <c r="P60" i="9"/>
  <c r="O60" i="9"/>
  <c r="N60" i="9"/>
  <c r="M60" i="9"/>
  <c r="L60" i="9"/>
  <c r="K60" i="9"/>
  <c r="J60" i="9"/>
  <c r="H60" i="9"/>
  <c r="G60" i="9"/>
  <c r="F60" i="9"/>
  <c r="F58" i="9" s="1"/>
  <c r="R58" i="9"/>
  <c r="Q58" i="9"/>
  <c r="P58" i="9"/>
  <c r="O58" i="9"/>
  <c r="N58" i="9"/>
  <c r="M58" i="9"/>
  <c r="L58" i="9"/>
  <c r="K58" i="9"/>
  <c r="J58" i="9"/>
  <c r="I58" i="9"/>
  <c r="H58" i="9"/>
  <c r="G58" i="9"/>
  <c r="J57" i="9"/>
  <c r="J56" i="9"/>
  <c r="R54" i="9"/>
  <c r="Q54" i="9"/>
  <c r="P54" i="9"/>
  <c r="O54" i="9"/>
  <c r="N54" i="9"/>
  <c r="M54" i="9"/>
  <c r="L54" i="9"/>
  <c r="K54" i="9"/>
  <c r="I54" i="9"/>
  <c r="H54" i="9"/>
  <c r="G54" i="9"/>
  <c r="F54" i="9"/>
  <c r="R53" i="9"/>
  <c r="Q53" i="9"/>
  <c r="P53" i="9"/>
  <c r="O53" i="9"/>
  <c r="N53" i="9"/>
  <c r="M53" i="9"/>
  <c r="L53" i="9"/>
  <c r="K53" i="9"/>
  <c r="J53" i="9"/>
  <c r="H53" i="9"/>
  <c r="G53" i="9"/>
  <c r="F53" i="9"/>
  <c r="R52" i="9"/>
  <c r="Q52" i="9"/>
  <c r="P52" i="9"/>
  <c r="O52" i="9"/>
  <c r="N52" i="9"/>
  <c r="M52" i="9"/>
  <c r="L52" i="9"/>
  <c r="K52" i="9"/>
  <c r="J52" i="9"/>
  <c r="H52" i="9"/>
  <c r="H50" i="9" s="1"/>
  <c r="G52" i="9"/>
  <c r="F52" i="9"/>
  <c r="F50" i="9" s="1"/>
  <c r="R50" i="9"/>
  <c r="Q50" i="9"/>
  <c r="P50" i="9"/>
  <c r="O50" i="9"/>
  <c r="N50" i="9"/>
  <c r="M50" i="9"/>
  <c r="L50" i="9"/>
  <c r="K50" i="9"/>
  <c r="J50" i="9"/>
  <c r="I50" i="9"/>
  <c r="G50" i="9"/>
  <c r="R49" i="9"/>
  <c r="Q49" i="9"/>
  <c r="P49" i="9"/>
  <c r="O49" i="9"/>
  <c r="N49" i="9"/>
  <c r="M49" i="9"/>
  <c r="L49" i="9"/>
  <c r="K49" i="9"/>
  <c r="J49" i="9"/>
  <c r="H49" i="9"/>
  <c r="G49" i="9"/>
  <c r="F49" i="9"/>
  <c r="R48" i="9"/>
  <c r="Q48" i="9"/>
  <c r="P48" i="9"/>
  <c r="O48" i="9"/>
  <c r="N48" i="9"/>
  <c r="M48" i="9"/>
  <c r="L48" i="9"/>
  <c r="K48" i="9"/>
  <c r="J48" i="9"/>
  <c r="H48" i="9"/>
  <c r="G48" i="9"/>
  <c r="F48" i="9"/>
  <c r="R47" i="9"/>
  <c r="Q47" i="9"/>
  <c r="P47" i="9"/>
  <c r="O47" i="9"/>
  <c r="N47" i="9"/>
  <c r="M47" i="9"/>
  <c r="L47" i="9"/>
  <c r="K47" i="9"/>
  <c r="J47" i="9"/>
  <c r="H47" i="9"/>
  <c r="G47" i="9"/>
  <c r="F47" i="9"/>
  <c r="R46" i="9"/>
  <c r="Q46" i="9"/>
  <c r="P46" i="9"/>
  <c r="O46" i="9"/>
  <c r="N46" i="9"/>
  <c r="M46" i="9"/>
  <c r="L46" i="9"/>
  <c r="K46" i="9"/>
  <c r="J46" i="9"/>
  <c r="H46" i="9"/>
  <c r="G46" i="9"/>
  <c r="F46" i="9"/>
  <c r="R45" i="9"/>
  <c r="Q45" i="9"/>
  <c r="P45" i="9"/>
  <c r="O45" i="9"/>
  <c r="N45" i="9"/>
  <c r="M45" i="9"/>
  <c r="L45" i="9"/>
  <c r="K45" i="9"/>
  <c r="J45" i="9"/>
  <c r="H45" i="9"/>
  <c r="G45" i="9"/>
  <c r="F45" i="9"/>
  <c r="R44" i="9"/>
  <c r="Q44" i="9"/>
  <c r="P44" i="9"/>
  <c r="O44" i="9"/>
  <c r="N44" i="9"/>
  <c r="M44" i="9"/>
  <c r="L44" i="9"/>
  <c r="K44" i="9"/>
  <c r="J44" i="9"/>
  <c r="H44" i="9"/>
  <c r="G44" i="9"/>
  <c r="G37" i="9" s="1"/>
  <c r="F44" i="9"/>
  <c r="R37" i="9"/>
  <c r="Q37" i="9"/>
  <c r="P37" i="9"/>
  <c r="O37" i="9"/>
  <c r="N37" i="9"/>
  <c r="M37" i="9"/>
  <c r="L37" i="9"/>
  <c r="K37" i="9"/>
  <c r="J37" i="9"/>
  <c r="E19" i="8" s="1"/>
  <c r="I37" i="9"/>
  <c r="H37" i="9"/>
  <c r="F37" i="9"/>
  <c r="R32" i="9"/>
  <c r="Q32" i="9"/>
  <c r="P32" i="9"/>
  <c r="O32" i="9"/>
  <c r="N32" i="9"/>
  <c r="M32" i="9"/>
  <c r="L32" i="9"/>
  <c r="K32" i="9"/>
  <c r="J32" i="9"/>
  <c r="I32" i="9"/>
  <c r="H32" i="9"/>
  <c r="G32" i="9"/>
  <c r="F32" i="9"/>
  <c r="J28" i="9"/>
  <c r="J27" i="9"/>
  <c r="J26" i="9"/>
  <c r="J22" i="9"/>
  <c r="R17" i="9"/>
  <c r="Q17" i="9"/>
  <c r="P17" i="9"/>
  <c r="O17" i="9"/>
  <c r="N17" i="9"/>
  <c r="M17" i="9"/>
  <c r="L17" i="9"/>
  <c r="K17" i="9"/>
  <c r="I17" i="9"/>
  <c r="H17" i="9"/>
  <c r="G17" i="9"/>
  <c r="F17" i="9"/>
  <c r="J16" i="9"/>
  <c r="J15" i="9"/>
  <c r="J8" i="9" s="1"/>
  <c r="E16" i="8" s="1"/>
  <c r="R8" i="9"/>
  <c r="Q8" i="9"/>
  <c r="P8" i="9"/>
  <c r="O8" i="9"/>
  <c r="N8" i="9"/>
  <c r="M8" i="9"/>
  <c r="L8" i="9"/>
  <c r="K8" i="9"/>
  <c r="I8" i="9"/>
  <c r="H8" i="9"/>
  <c r="G8" i="9"/>
  <c r="F8" i="9"/>
  <c r="J7" i="9"/>
  <c r="J6" i="9"/>
  <c r="R3" i="9"/>
  <c r="Q3" i="9"/>
  <c r="P3" i="9"/>
  <c r="O3" i="9"/>
  <c r="N3" i="9"/>
  <c r="M3" i="9"/>
  <c r="L3" i="9"/>
  <c r="K3" i="9"/>
  <c r="I3" i="9"/>
  <c r="H3" i="9"/>
  <c r="G3" i="9"/>
  <c r="F3" i="9"/>
  <c r="E22" i="8"/>
  <c r="D22" i="8"/>
  <c r="C22" i="8"/>
  <c r="B22" i="8"/>
  <c r="D21" i="8"/>
  <c r="C21" i="8"/>
  <c r="B21" i="8"/>
  <c r="E20" i="8"/>
  <c r="D20" i="8"/>
  <c r="C20" i="8"/>
  <c r="B20" i="8"/>
  <c r="D19" i="8"/>
  <c r="C19" i="8"/>
  <c r="B19" i="8"/>
  <c r="E18" i="8"/>
  <c r="D18" i="8"/>
  <c r="C18" i="8"/>
  <c r="B18" i="8"/>
  <c r="D17" i="8"/>
  <c r="C17" i="8"/>
  <c r="B17" i="8"/>
  <c r="D16" i="8"/>
  <c r="C16" i="8"/>
  <c r="B16" i="8"/>
  <c r="D15" i="8"/>
  <c r="C15" i="8"/>
  <c r="B15" i="8"/>
  <c r="J50" i="7"/>
  <c r="J49" i="7"/>
  <c r="R47" i="7"/>
  <c r="Q47" i="7"/>
  <c r="P47" i="7"/>
  <c r="O47" i="7"/>
  <c r="N47" i="7"/>
  <c r="M47" i="7"/>
  <c r="L47" i="7"/>
  <c r="K47" i="7"/>
  <c r="I47" i="7"/>
  <c r="D21" i="6" s="1"/>
  <c r="H47" i="7"/>
  <c r="G47" i="7"/>
  <c r="F47" i="7"/>
  <c r="J46" i="7"/>
  <c r="R45" i="7"/>
  <c r="Q45" i="7"/>
  <c r="Q43" i="7" s="1"/>
  <c r="P45" i="7"/>
  <c r="O45" i="7"/>
  <c r="O43" i="7" s="1"/>
  <c r="N45" i="7"/>
  <c r="M45" i="7"/>
  <c r="M43" i="7" s="1"/>
  <c r="L45" i="7"/>
  <c r="K45" i="7"/>
  <c r="K43" i="7" s="1"/>
  <c r="J45" i="7"/>
  <c r="H45" i="7"/>
  <c r="G45" i="7"/>
  <c r="R43" i="7"/>
  <c r="P43" i="7"/>
  <c r="N43" i="7"/>
  <c r="L43" i="7"/>
  <c r="J43" i="7"/>
  <c r="E20" i="6" s="1"/>
  <c r="I43" i="7"/>
  <c r="H43" i="7"/>
  <c r="G43" i="7"/>
  <c r="F43" i="7"/>
  <c r="J42" i="7"/>
  <c r="J41" i="7"/>
  <c r="J39" i="7" s="1"/>
  <c r="E19" i="6" s="1"/>
  <c r="R39" i="7"/>
  <c r="Q39" i="7"/>
  <c r="P39" i="7"/>
  <c r="O39" i="7"/>
  <c r="N39" i="7"/>
  <c r="M39" i="7"/>
  <c r="L39" i="7"/>
  <c r="K39" i="7"/>
  <c r="I39" i="7"/>
  <c r="D19" i="6" s="1"/>
  <c r="H39" i="7"/>
  <c r="G39" i="7"/>
  <c r="F39" i="7"/>
  <c r="R38" i="7"/>
  <c r="Q38" i="7"/>
  <c r="P38" i="7"/>
  <c r="O38" i="7"/>
  <c r="N38" i="7"/>
  <c r="M38" i="7"/>
  <c r="L38" i="7"/>
  <c r="K38" i="7"/>
  <c r="J38" i="7"/>
  <c r="H38" i="7"/>
  <c r="G38" i="7"/>
  <c r="F38" i="7"/>
  <c r="R37" i="7"/>
  <c r="Q37" i="7"/>
  <c r="P37" i="7"/>
  <c r="O37" i="7"/>
  <c r="N37" i="7"/>
  <c r="M37" i="7"/>
  <c r="L37" i="7"/>
  <c r="K37" i="7"/>
  <c r="J37" i="7"/>
  <c r="H37" i="7"/>
  <c r="G37" i="7"/>
  <c r="F37" i="7"/>
  <c r="R36" i="7"/>
  <c r="Q36" i="7"/>
  <c r="P36" i="7"/>
  <c r="O36" i="7"/>
  <c r="N36" i="7"/>
  <c r="M36" i="7"/>
  <c r="L36" i="7"/>
  <c r="K36" i="7"/>
  <c r="J36" i="7"/>
  <c r="H36" i="7"/>
  <c r="G36" i="7"/>
  <c r="F36" i="7"/>
  <c r="R35" i="7"/>
  <c r="Q35" i="7"/>
  <c r="P35" i="7"/>
  <c r="O35" i="7"/>
  <c r="N35" i="7"/>
  <c r="M35" i="7"/>
  <c r="L35" i="7"/>
  <c r="K35" i="7"/>
  <c r="J35" i="7"/>
  <c r="J28" i="7" s="1"/>
  <c r="E18" i="6" s="1"/>
  <c r="H35" i="7"/>
  <c r="G35" i="7"/>
  <c r="F35" i="7"/>
  <c r="R28" i="7"/>
  <c r="Q28" i="7"/>
  <c r="P28" i="7"/>
  <c r="O28" i="7"/>
  <c r="N28" i="7"/>
  <c r="M28" i="7"/>
  <c r="L28" i="7"/>
  <c r="K28" i="7"/>
  <c r="H28" i="7"/>
  <c r="G28" i="7"/>
  <c r="F28" i="7"/>
  <c r="J24" i="7"/>
  <c r="J23" i="7"/>
  <c r="J22" i="7"/>
  <c r="R21" i="7"/>
  <c r="Q21" i="7"/>
  <c r="P21" i="7"/>
  <c r="O21" i="7"/>
  <c r="N21" i="7"/>
  <c r="M21" i="7"/>
  <c r="L21" i="7"/>
  <c r="K21" i="7"/>
  <c r="I21" i="7"/>
  <c r="D17" i="6" s="1"/>
  <c r="H21" i="7"/>
  <c r="G21" i="7"/>
  <c r="F21" i="7"/>
  <c r="R20" i="7"/>
  <c r="Q20" i="7"/>
  <c r="P20" i="7"/>
  <c r="O20" i="7"/>
  <c r="N20" i="7"/>
  <c r="M20" i="7"/>
  <c r="L20" i="7"/>
  <c r="K20" i="7"/>
  <c r="J20" i="7"/>
  <c r="H20" i="7"/>
  <c r="G20" i="7"/>
  <c r="F20" i="7"/>
  <c r="R19" i="7"/>
  <c r="Q19" i="7"/>
  <c r="P19" i="7"/>
  <c r="O19" i="7"/>
  <c r="N19" i="7"/>
  <c r="M19" i="7"/>
  <c r="L19" i="7"/>
  <c r="K19" i="7"/>
  <c r="J19" i="7"/>
  <c r="H19" i="7"/>
  <c r="G19" i="7"/>
  <c r="G17" i="7" s="1"/>
  <c r="F19" i="7"/>
  <c r="R17" i="7"/>
  <c r="Q17" i="7"/>
  <c r="P17" i="7"/>
  <c r="O17" i="7"/>
  <c r="N17" i="7"/>
  <c r="M17" i="7"/>
  <c r="L17" i="7"/>
  <c r="K17" i="7"/>
  <c r="J17" i="7"/>
  <c r="E16" i="6" s="1"/>
  <c r="I17" i="7"/>
  <c r="H17" i="7"/>
  <c r="F17" i="7"/>
  <c r="R16" i="7"/>
  <c r="Q16" i="7"/>
  <c r="P16" i="7"/>
  <c r="O16" i="7"/>
  <c r="N16" i="7"/>
  <c r="M16" i="7"/>
  <c r="L16" i="7"/>
  <c r="K16" i="7"/>
  <c r="J16" i="7"/>
  <c r="H16" i="7"/>
  <c r="G16" i="7"/>
  <c r="F16" i="7"/>
  <c r="R15" i="7"/>
  <c r="Q15" i="7"/>
  <c r="Q12" i="7" s="1"/>
  <c r="P15" i="7"/>
  <c r="O15" i="7"/>
  <c r="O12" i="7" s="1"/>
  <c r="N15" i="7"/>
  <c r="M15" i="7"/>
  <c r="M12" i="7" s="1"/>
  <c r="L15" i="7"/>
  <c r="K15" i="7"/>
  <c r="K12" i="7" s="1"/>
  <c r="J15" i="7"/>
  <c r="H15" i="7"/>
  <c r="H12" i="7" s="1"/>
  <c r="G15" i="7"/>
  <c r="F15" i="7"/>
  <c r="R12" i="7"/>
  <c r="P12" i="7"/>
  <c r="N12" i="7"/>
  <c r="L12" i="7"/>
  <c r="I12" i="7"/>
  <c r="D15" i="6" s="1"/>
  <c r="G12" i="7"/>
  <c r="F12" i="7"/>
  <c r="R3" i="7"/>
  <c r="Q3" i="7"/>
  <c r="P3" i="7"/>
  <c r="O3" i="7"/>
  <c r="N3" i="7"/>
  <c r="M3" i="7"/>
  <c r="L3" i="7"/>
  <c r="K3" i="7"/>
  <c r="J3" i="7"/>
  <c r="I3" i="7"/>
  <c r="D14" i="6" s="1"/>
  <c r="H3" i="7"/>
  <c r="G3" i="7"/>
  <c r="F3" i="7"/>
  <c r="C21" i="6"/>
  <c r="B21" i="6"/>
  <c r="D20" i="6"/>
  <c r="C20" i="6"/>
  <c r="B20" i="6"/>
  <c r="C19" i="6"/>
  <c r="B19" i="6"/>
  <c r="D18" i="6"/>
  <c r="C18" i="6"/>
  <c r="B18" i="6"/>
  <c r="C17" i="6"/>
  <c r="B17" i="6"/>
  <c r="D16" i="6"/>
  <c r="C16" i="6"/>
  <c r="B16" i="6"/>
  <c r="C15" i="6"/>
  <c r="B15" i="6"/>
  <c r="E14" i="6"/>
  <c r="C14" i="6"/>
  <c r="B14" i="6"/>
  <c r="R53" i="5"/>
  <c r="Q53" i="5"/>
  <c r="P53" i="5"/>
  <c r="O53" i="5"/>
  <c r="N53" i="5"/>
  <c r="M53" i="5"/>
  <c r="L53" i="5"/>
  <c r="K53" i="5"/>
  <c r="J53" i="5"/>
  <c r="H53" i="5"/>
  <c r="G53" i="5"/>
  <c r="F53" i="5"/>
  <c r="R52" i="5"/>
  <c r="Q52" i="5"/>
  <c r="P52" i="5"/>
  <c r="O52" i="5"/>
  <c r="N52" i="5"/>
  <c r="M52" i="5"/>
  <c r="L52" i="5"/>
  <c r="K52" i="5"/>
  <c r="J52" i="5"/>
  <c r="H52" i="5"/>
  <c r="H50" i="5" s="1"/>
  <c r="G52" i="5"/>
  <c r="G50" i="5" s="1"/>
  <c r="F52" i="5"/>
  <c r="R50" i="5"/>
  <c r="Q50" i="5"/>
  <c r="P50" i="5"/>
  <c r="O50" i="5"/>
  <c r="N50" i="5"/>
  <c r="M50" i="5"/>
  <c r="L50" i="5"/>
  <c r="K50" i="5"/>
  <c r="J50" i="5"/>
  <c r="E20" i="4" s="1"/>
  <c r="I50" i="5"/>
  <c r="F50" i="5"/>
  <c r="R48" i="5"/>
  <c r="Q48" i="5"/>
  <c r="P48" i="5"/>
  <c r="O48" i="5"/>
  <c r="N48" i="5"/>
  <c r="M48" i="5"/>
  <c r="L48" i="5"/>
  <c r="K48" i="5"/>
  <c r="J48" i="5"/>
  <c r="H48" i="5"/>
  <c r="G48" i="5"/>
  <c r="F48" i="5"/>
  <c r="R47" i="5"/>
  <c r="Q47" i="5"/>
  <c r="P47" i="5"/>
  <c r="O47" i="5"/>
  <c r="N47" i="5"/>
  <c r="M47" i="5"/>
  <c r="L47" i="5"/>
  <c r="K47" i="5"/>
  <c r="J47" i="5"/>
  <c r="H47" i="5"/>
  <c r="H45" i="5" s="1"/>
  <c r="G47" i="5"/>
  <c r="F47" i="5"/>
  <c r="F45" i="5" s="1"/>
  <c r="R45" i="5"/>
  <c r="Q45" i="5"/>
  <c r="P45" i="5"/>
  <c r="O45" i="5"/>
  <c r="N45" i="5"/>
  <c r="M45" i="5"/>
  <c r="L45" i="5"/>
  <c r="K45" i="5"/>
  <c r="J45" i="5"/>
  <c r="E18" i="4" s="1"/>
  <c r="I45" i="5"/>
  <c r="D18" i="4" s="1"/>
  <c r="G45" i="5"/>
  <c r="R38" i="5"/>
  <c r="Q38" i="5"/>
  <c r="P38" i="5"/>
  <c r="O38" i="5"/>
  <c r="N38" i="5"/>
  <c r="M38" i="5"/>
  <c r="L38" i="5"/>
  <c r="K38" i="5"/>
  <c r="J38" i="5"/>
  <c r="E17" i="4" s="1"/>
  <c r="I38" i="5"/>
  <c r="D17" i="4" s="1"/>
  <c r="H38" i="5"/>
  <c r="G38" i="5"/>
  <c r="F38" i="5"/>
  <c r="R31" i="5"/>
  <c r="Q31" i="5"/>
  <c r="P31" i="5"/>
  <c r="O31" i="5"/>
  <c r="O29" i="5" s="1"/>
  <c r="N31" i="5"/>
  <c r="M31" i="5"/>
  <c r="M29" i="5" s="1"/>
  <c r="L31" i="5"/>
  <c r="K31" i="5"/>
  <c r="K29" i="5" s="1"/>
  <c r="J31" i="5"/>
  <c r="J29" i="5" s="1"/>
  <c r="E16" i="4" s="1"/>
  <c r="H31" i="5"/>
  <c r="H29" i="5" s="1"/>
  <c r="G31" i="5"/>
  <c r="F31" i="5"/>
  <c r="F29" i="5" s="1"/>
  <c r="R29" i="5"/>
  <c r="Q29" i="5"/>
  <c r="P29" i="5"/>
  <c r="N29" i="5"/>
  <c r="L29" i="5"/>
  <c r="I29" i="5"/>
  <c r="D16" i="4" s="1"/>
  <c r="G29" i="5"/>
  <c r="T26" i="5"/>
  <c r="J21" i="5"/>
  <c r="J17" i="5"/>
  <c r="J16" i="5" s="1"/>
  <c r="J11" i="5"/>
  <c r="J5" i="5"/>
  <c r="R3" i="5"/>
  <c r="Q3" i="5"/>
  <c r="P3" i="5"/>
  <c r="O3" i="5"/>
  <c r="N3" i="5"/>
  <c r="M3" i="5"/>
  <c r="L3" i="5"/>
  <c r="K3" i="5"/>
  <c r="H3" i="5"/>
  <c r="G3" i="5"/>
  <c r="F3" i="5"/>
  <c r="D20" i="4"/>
  <c r="C20" i="4"/>
  <c r="B20" i="4"/>
  <c r="E19" i="4"/>
  <c r="D19" i="4"/>
  <c r="C19" i="4"/>
  <c r="B19" i="4"/>
  <c r="A19" i="4"/>
  <c r="C18" i="4"/>
  <c r="B18" i="4"/>
  <c r="C17" i="4"/>
  <c r="B17" i="4"/>
  <c r="C16" i="4"/>
  <c r="B16" i="4"/>
  <c r="D15" i="4"/>
  <c r="C15" i="4"/>
  <c r="B15" i="4"/>
  <c r="G3" i="3"/>
  <c r="E15" i="2" s="1"/>
  <c r="E16" i="2"/>
  <c r="D16" i="2"/>
  <c r="C16" i="2"/>
  <c r="B16" i="2"/>
  <c r="A16" i="2"/>
  <c r="D15" i="2"/>
  <c r="C15" i="2"/>
  <c r="B15" i="2"/>
  <c r="A15" i="2"/>
  <c r="J4" i="5" l="1"/>
  <c r="J13" i="7" s="1"/>
  <c r="J3" i="5"/>
  <c r="E15" i="4" s="1"/>
  <c r="J21" i="7"/>
  <c r="E17" i="6" s="1"/>
  <c r="J47" i="7"/>
  <c r="E21" i="6" s="1"/>
  <c r="J3" i="9"/>
  <c r="E15" i="8" s="1"/>
  <c r="J17" i="9"/>
  <c r="E17" i="8" s="1"/>
  <c r="J54" i="9"/>
  <c r="E21" i="8" s="1"/>
  <c r="J12" i="7"/>
  <c r="E15" i="6" s="1"/>
</calcChain>
</file>

<file path=xl/sharedStrings.xml><?xml version="1.0" encoding="utf-8"?>
<sst xmlns="http://schemas.openxmlformats.org/spreadsheetml/2006/main" count="1098" uniqueCount="620">
  <si>
    <t>ПРОГРАММА СТРАТЕГИЧЕСКОГО АКАДЕМИЧЕСКОГО ЛИДЕРСТВА "ПРИОРИТЕТ-2030"</t>
  </si>
  <si>
    <t>КОНФИДЕНЦИАЛЬНОСТЬ ГАРАНТИРУЕТСЯ ПОЛУЧАТЕЛЕМ ИНФОРМАЦИИ</t>
  </si>
  <si>
    <t>ФОРМА ПРЕДОСТАВЛЯЕТСЯ В ЛИЧНОМ КАБИНЕТЕ ИНФОРМАЦИОННОЙ СИСТЕМЫ "ПРИОРИТЕТ-2030"</t>
  </si>
  <si>
    <t>ОТЧЕТ О ДОСТИЖЕНИИ ХАРАКТЕРИСТИК (ПОКАЗАТЕЛЕЙ, НЕОБХОДИМЫХ ДЛЯ ДОСТИЖЕНИЯ РЕЗУЛЬТАТА ПРЕДОСТАВЛЕНИЯ ГРАНТА) И ПОКАЗАТЕЛЕЙ РЕЗУЛЬТАТА</t>
  </si>
  <si>
    <t>ОТЧЕТ О ДОСТИЖЕНИИ ЗНАЧЕНИЙ ПОКАЗАТЕЛЕЙ ЭФФЕКТИВНОСТИ</t>
  </si>
  <si>
    <t>за январь-декабрь 2023 год</t>
  </si>
  <si>
    <t>(нарастающим итогом)</t>
  </si>
  <si>
    <t>Предоставляют:</t>
  </si>
  <si>
    <t>Сроки предоставления</t>
  </si>
  <si>
    <t xml:space="preserve">Университеты - участники программы стратегического академического лидерства </t>
  </si>
  <si>
    <t>на позднее 20 февраля после 
отчетного периода</t>
  </si>
  <si>
    <t>"Приоритет-2030" - получатели грантов в форме субсидии</t>
  </si>
  <si>
    <t>Годовая</t>
  </si>
  <si>
    <t>Код отчитывающейся организации по ОКПО (для обособленного подразделения юридического лица - идентификационный номер)</t>
  </si>
  <si>
    <t>Код территории 
по ОКТМО</t>
  </si>
  <si>
    <t>Наименование университета</t>
  </si>
  <si>
    <t>Федеральное государственное бюджетное образовательное учреждение высшего образование «Казанский государственный энергетический университет»</t>
  </si>
  <si>
    <t>ИНН</t>
  </si>
  <si>
    <t>1656019286</t>
  </si>
  <si>
    <t>Достоверность сведений представленных в настоящих отчетах подтверждаю.</t>
  </si>
  <si>
    <t>Отчет о достижении значений показателей, необходимых для достижения результата предоставления гранта</t>
  </si>
  <si>
    <t>КОДЫ</t>
  </si>
  <si>
    <t>по состоянию на 31 декабря 2023 г.</t>
  </si>
  <si>
    <t>Дата</t>
  </si>
  <si>
    <t>по Сводному  реестру</t>
  </si>
  <si>
    <t xml:space="preserve">Наименование получателя: </t>
  </si>
  <si>
    <t xml:space="preserve">Наименование главного распорядителя 
средств федерального бюджета                                                                                                МИНИСТЕРСТВО НАУКИ И ВЫСШЕГО ОБРАЗОВАНИЯ РОССИЙСКОЙ ФЕДЕРАЦИИ </t>
  </si>
  <si>
    <t>по БК</t>
  </si>
  <si>
    <t>по ОКЕИ</t>
  </si>
  <si>
    <t xml:space="preserve">    (Министерство, Агентство, Служба, иной орган (организация)   </t>
  </si>
  <si>
    <t>Наименование федерального проекта                                                                          Федеральный проект "Развитие интеграционных процессов в сфере науки, высшего образования и индустрии"</t>
  </si>
  <si>
    <t>Вид документа    0 ____________________________________________________________________________________________________________________________________________________________________________________________</t>
  </si>
  <si>
    <t>(первичный - «0», уточненный - «1», «2», «3», «…»)</t>
  </si>
  <si>
    <t>№</t>
  </si>
  <si>
    <t>Наименование показателя</t>
  </si>
  <si>
    <t>Ед. изм.</t>
  </si>
  <si>
    <t>Плановые значения на 31.12.2023</t>
  </si>
  <si>
    <t>Фактически достигнутые значения по состоянию 
на 31.12.2023</t>
  </si>
  <si>
    <t>Показатель</t>
  </si>
  <si>
    <t>Методика</t>
  </si>
  <si>
    <t>№ строки</t>
  </si>
  <si>
    <t>Единица
измерения</t>
  </si>
  <si>
    <t>Фактически достигнутые значения на 31.12.2023</t>
  </si>
  <si>
    <t>Индекс переменной</t>
  </si>
  <si>
    <t>А</t>
  </si>
  <si>
    <t>B</t>
  </si>
  <si>
    <t>ПРГ1</t>
  </si>
  <si>
    <t>Численность лиц, прошедших обучение по дополнительным профессиональным программам в образовательной организации высшего образования (далее - университет), в том числе посредством онлайн-курсов</t>
  </si>
  <si>
    <t>Количество лиц, завершивших обучение по программам повышения квалификации и (или) программам профессиональной переподготовки, в том числе посредством онлайн-курсов, прошедших итоговую аттестацию, которым были выданы удостоверения о повышении квалификации и (или) дипломы о профессиональной переподготовке в отчетном году.</t>
  </si>
  <si>
    <t>01</t>
  </si>
  <si>
    <t>Человек</t>
  </si>
  <si>
    <t>Если только Базовая часть = М__т_2_2__с_04__г_6__ц_6_б + М__т_2_2__с_05__г_6__ц_6_б, иначе ПРГ1</t>
  </si>
  <si>
    <t>в том числе:
Численность лиц, прошедших обучение по программам повышения квалификации</t>
  </si>
  <si>
    <t>на 1 число месяца, следующего за отчетным периодом
1-Мониторинг табл.2.2 стр.4 гр.6</t>
  </si>
  <si>
    <t>01_01</t>
  </si>
  <si>
    <t>Численность лиц, прошедших обучение по программам профессиональной переподготовки</t>
  </si>
  <si>
    <t>на 1 число месяца, следующего за отчетным периодом
1-Мониторинг табл.2.2 стр.5 гр.6</t>
  </si>
  <si>
    <t>01_02</t>
  </si>
  <si>
    <t>ПРГ2</t>
  </si>
  <si>
    <t>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 образовательных организаций высшего образования для оказания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 утвержденных постановлением Правительства Российской Федерации от 13 мая 2021 г. N 729 (далее - Правила проведения отбора)</t>
  </si>
  <si>
    <t>Суммарное количество реализованных университетом в отчетном году проектов, в том числе с участием членов консорциума (консорциумов), 
в рамках реализации мероприятий программы развития университета, предусмотренных пунктом 5 Правил проведения отбора, результатом которых стало создание уникального результата, продукта, услуги, предусмотренных в программе развития университета, в том числе создание:
а) совместных подразделений (организаций), деятельность которых направлена на реализацию образовательной, научной и (или) инновационной деятельности;
б) результатов интеллектуальной деятельности и приравненных к ним продуктов, работ, услуг, которым предоставляется правовая охрана;
в) результатов инновационной деятельности, получивших патентную защиту в Российской Федерации и (или) за рубежом и (или) переданных по лицензионному соглашению российским или зарубежным организациям;
г) новых образовательных программ среднего профессионального образования, высшего и дополнительного профессионального образования в интересах научно-технологического развития Российской Федерации, субъектов Российской Федерации, отраслей экономики и социальной сферы, а также образовательных программ, получение образования по которым связано с формированием цифровых компетенций и навыков использования и освоения новых цифровых технологий;
д) программного обеспечения, баз данных, систем управления обучением и иных результатов интеллектуальной деятельности, обеспечивающих цифровую трансформацию университета;
е) фондов, краудсорсинговых и иных социально-ориентированных платформ, в том числе предусматривающих взаимодействие с работниками, обучающимися и выпускниками университета;
ж) программ внутрироссийской и международной академической мобильности научно-педагогических работников и обучающихся.</t>
  </si>
  <si>
    <t>02</t>
  </si>
  <si>
    <t xml:space="preserve">Единица  </t>
  </si>
  <si>
    <t>Если только Базовая часть = ПРГ2_б, иначе ПРГ2</t>
  </si>
  <si>
    <t>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базовую часть гранта</t>
  </si>
  <si>
    <t>ИНН*</t>
  </si>
  <si>
    <t>Наименование получателя: Федеральное государственное бюджетное образовательное учреждение высшего образование «Казанский государственный энергетический университет»</t>
  </si>
  <si>
    <t>по БК**</t>
  </si>
  <si>
    <t>Наименование федерального проекта**                                                                          Федеральный проект "Развитие интеграционных процессов в сфере науки, высшего образования и индустрии"</t>
  </si>
  <si>
    <t>(первичный - «0», уточненный - «1», «2», «3», «…»)***</t>
  </si>
  <si>
    <t>Р1_б</t>
  </si>
  <si>
    <t>Р2_б</t>
  </si>
  <si>
    <t>Р3_б</t>
  </si>
  <si>
    <t>Р4_б</t>
  </si>
  <si>
    <t>Р6_б (М2)</t>
  </si>
  <si>
    <t>* Заполняется в случае, если Получателем является физическое лицо.</t>
  </si>
  <si>
    <t>** Указывается в случае, если грант предоставляется в целях достижения результатов федерального проекта. В кодовой зоне указываются 4 и 5 разряды целевой статьи расходов федерального бюджета.</t>
  </si>
  <si>
    <t>*** При представлении уточненного отчета указывается номер корректировки (например, «1», «2», «3», «…»).</t>
  </si>
  <si>
    <t>Плановые значения 
на 31.12.2023</t>
  </si>
  <si>
    <t>В</t>
  </si>
  <si>
    <t>Объем научно-исследовательских и опытно-конструкторских работ (далее - НИОКР) в расчете на одного научно-педагогического работника (далее - НПР)</t>
  </si>
  <si>
    <t xml:space="preserve">Отношение общего объема средств, поступивших за отчетный год от выполнения НИОКР, к численности НПР в отчетном году.
Для образовательных организаций высшего образования (далее - университет), у которых доля студентов, зачисленных на первый курс в году, предшествующем году проведения отбора, на обучение по образовательным программам высшего образования по специальностям и направлениям подготовки высшего образования творческой направленности, устанавливаемым Министерством науки и высшего образования Российской Федерации, составляет не менее 60 процентов от численности студентов, зачисленных на первый курс в году, предшествующем году проведения отбора:
Отношение общего объема средств, поступивших за отчетный год от выполнения НИОКР и творческих проектов, к численности НПР.
</t>
  </si>
  <si>
    <t>04</t>
  </si>
  <si>
    <t>тыс. рублей</t>
  </si>
  <si>
    <t>Объем средств от НИОКР</t>
  </si>
  <si>
    <t>Объем средств, полученный от выполнения НИОКР определяется как сумма: 
1-Мониторинг  табл. 6.1 стр. (02+06) гр.10
Для университетов творческой направленности как сумма:
1-Мониторинг табл. 6.1 стр. (02+06) гр.10 + стр.01 гр.13 
Сведения приводятся на 1 число месяца, следующего за отчетным периодом</t>
  </si>
  <si>
    <t>04_01</t>
  </si>
  <si>
    <t>Об_НИОКР_и_ТВ</t>
  </si>
  <si>
    <t>Объем средств бюджетов всех уровней (субсидий) - всего</t>
  </si>
  <si>
    <t>1-Мониторинг  табл. 6.1 стр.02 гр. 10</t>
  </si>
  <si>
    <t>04_02</t>
  </si>
  <si>
    <t>-</t>
  </si>
  <si>
    <t>М__т_6_1__с_02__г_10__ц_47</t>
  </si>
  <si>
    <t>в том числе бюджета:
федерального</t>
  </si>
  <si>
    <t>1-Мониторинг  табл. 6.1 стр.03 гр. 10</t>
  </si>
  <si>
    <t>04_03</t>
  </si>
  <si>
    <t>М__т_6_1__с_03__г_10__ц_47</t>
  </si>
  <si>
    <t>из него:
средства, выделенные в рамках базовой и/или специальной части гранта  по программе "Приоритет-2030"</t>
  </si>
  <si>
    <t>Данные заполняет вуз
Указываются средства,  выделенные по разделу/подразделу классификации расходов бюджетов «0708» в рамках базовой и/или специальной частей гранта 
(в соответствии с соглашением)</t>
  </si>
  <si>
    <t>04_04</t>
  </si>
  <si>
    <t>ОбН_ПП2030</t>
  </si>
  <si>
    <t>средства грантов, полученные от Российского научного фонда (РНФ)</t>
  </si>
  <si>
    <t>Данные заполняет вуз</t>
  </si>
  <si>
    <t>04_05</t>
  </si>
  <si>
    <t>ОбН_РНФ</t>
  </si>
  <si>
    <t>субъекта РФ</t>
  </si>
  <si>
    <t>1-Мониторинг  табл. 6.1 стр.04 гр. 10</t>
  </si>
  <si>
    <t>04_06</t>
  </si>
  <si>
    <t>М__т_6_1__с_04__г_10__ц_47</t>
  </si>
  <si>
    <t>местного</t>
  </si>
  <si>
    <t>1-Мониторинг  табл. 6.1 стр.05 гр. 10</t>
  </si>
  <si>
    <t>04_07</t>
  </si>
  <si>
    <t>М__т_6_1__с_05__г_10__ц_47</t>
  </si>
  <si>
    <t>Объем внебюджетных средств, полученных от выполнения НИОКР  - всего</t>
  </si>
  <si>
    <t>на 1 число месяца, следующего за отчетным периодом
1-Мониторинг табл.6.1. стр. 6 гр. 10</t>
  </si>
  <si>
    <t>04_08</t>
  </si>
  <si>
    <t>М__т_6_1__с_06__г_10__ц_47</t>
  </si>
  <si>
    <t>в том числе средства:
организаций</t>
  </si>
  <si>
    <t xml:space="preserve">
1-Мониторинг табл.6.1. стр.7 гр. 10</t>
  </si>
  <si>
    <t>04_09</t>
  </si>
  <si>
    <t>М__т_6_1__с_07__г_10__ц_47</t>
  </si>
  <si>
    <t>населения</t>
  </si>
  <si>
    <t>1-Мониторинг  табл. 6.1 стр.08 гр. 10</t>
  </si>
  <si>
    <t>04_10</t>
  </si>
  <si>
    <t>М__т_6_1__с_08__г_10__ц_47</t>
  </si>
  <si>
    <t>внебюджетных фондов</t>
  </si>
  <si>
    <t>1-Мониторинг  табл. 6.1 стр.09 гр. 10</t>
  </si>
  <si>
    <t>04_11</t>
  </si>
  <si>
    <t>М__т_6_1__с_09__г_10__ц_47</t>
  </si>
  <si>
    <t>иностранных источников</t>
  </si>
  <si>
    <t>1-Мониторинг  табл. 6.1 стр.10 гр. 10</t>
  </si>
  <si>
    <t>04_12</t>
  </si>
  <si>
    <t>М__т_6_1__с_10__г_10__ц_47</t>
  </si>
  <si>
    <t>Объем средств, поступивших от выполнения творческих проектов</t>
  </si>
  <si>
    <t>1-Мониторинг табл.6.1 стр.01 гр.13</t>
  </si>
  <si>
    <t>04_13</t>
  </si>
  <si>
    <t>М__т_6_1__с_01__г_13__ц_47</t>
  </si>
  <si>
    <t>Объем средств бюджетов всех уровней (субсидий), поступивших от выполнения творческих проектов  - всего</t>
  </si>
  <si>
    <t>1-Мониторинг  табл. 6.1 стр.02 гр. 13</t>
  </si>
  <si>
    <t>04_14</t>
  </si>
  <si>
    <t>М__т_6_1__с_02__г_13__ц_47</t>
  </si>
  <si>
    <t>1-Мониторинг  табл. 6.1 стр.03 гр. 13</t>
  </si>
  <si>
    <t>04_15</t>
  </si>
  <si>
    <t>М__т_6_1__с_03__г_13__ц_47</t>
  </si>
  <si>
    <t>1-Мониторинг  табл. 6.1 стр.04 гр. 13</t>
  </si>
  <si>
    <t>04_16</t>
  </si>
  <si>
    <t>М__т_6_1__с_04__г_13__ц_47</t>
  </si>
  <si>
    <t>1-Мониторинг  табл. 6.1 стр.05 гр. 13</t>
  </si>
  <si>
    <t>04_17</t>
  </si>
  <si>
    <t>М__т_6_1__с_05__г_13__ц_47</t>
  </si>
  <si>
    <t>Объем внебюджетных средств, полученных от выполнения творческих проектов - всего</t>
  </si>
  <si>
    <t>на 1 число месяца, следующего за отчетным периодом
1-Мониторинг табл.6.1. стр. 6 гр. 13</t>
  </si>
  <si>
    <t>04_18</t>
  </si>
  <si>
    <t>М__т_6_1__с_06__г_13__ц_47</t>
  </si>
  <si>
    <t xml:space="preserve">
1-Мониторинг табл.6.1. стр.7 гр. 13</t>
  </si>
  <si>
    <t>04_19</t>
  </si>
  <si>
    <t>М__т_6_1__с_07__г_13__ц_47</t>
  </si>
  <si>
    <t>1-Мониторинг  табл. 6.1 стр.08 гр. 13</t>
  </si>
  <si>
    <t>04_20</t>
  </si>
  <si>
    <t>М__т_6_1__с_08__г_13__ц_47</t>
  </si>
  <si>
    <t>1-Мониторинг  табл. 6.1 стр.09 гр. 13</t>
  </si>
  <si>
    <t>04_21</t>
  </si>
  <si>
    <t>М__т_6_1__с_09__г_13__ц_47</t>
  </si>
  <si>
    <t>1-Мониторинг  табл. 6.1 стр.10 гр. 13</t>
  </si>
  <si>
    <t>04_22</t>
  </si>
  <si>
    <t>М__т_6_1__с_10__г_13__ц_47</t>
  </si>
  <si>
    <t>Доля студентов, зачисленных на первый курс в отчетном году, на обучение по образовательным программам высшего образования по специальностям и направлениям подготовки высшего образования творческой направленности, устанавливаемым Министерством науки и высшего образования Российской Федерации в численности студентов, зачисленных на первый курс в отчетном году</t>
  </si>
  <si>
    <t>Компонет 2 (К2_ПКЗ)&gt;=0,6 равно 1, иначе 0
(графа 3 - доля студентов, зачисленных на первый курс в году, предшествующем году проведения отбора;
графа 4 -  доля студентов, зачисленных на первый курс в отчетном году)</t>
  </si>
  <si>
    <t>04_23</t>
  </si>
  <si>
    <t>процент</t>
  </si>
  <si>
    <t>ПК3</t>
  </si>
  <si>
    <t>Средняя численность работников списочного состава (ППС, без внешних совместителей)</t>
  </si>
  <si>
    <t>1-Мониторинг табл.6.2 стр.3 гр.3</t>
  </si>
  <si>
    <t>04_24</t>
  </si>
  <si>
    <t>человек</t>
  </si>
  <si>
    <t>М__т_6_2__с_03__г_3__ц_48</t>
  </si>
  <si>
    <t>Средняя численность работников списочного состава (НР, без внешних совместителей)</t>
  </si>
  <si>
    <t>1-Мониторинг табл.6.2 стр.4 гр.3</t>
  </si>
  <si>
    <t>04_25</t>
  </si>
  <si>
    <t>М__т_6_2__с_04__г_3__ц_48</t>
  </si>
  <si>
    <t>Доля работников в возрасте до 39 лет в общей численности профессорско-преподавательского состава</t>
  </si>
  <si>
    <t>Отношение среднесписочной численности работников, трудоустроенных по основному месту работы из числа профессорско-преподавательского состава в возрасте до 39 лет, к среднесписочной численности профессорско-преподавательского состава.</t>
  </si>
  <si>
    <t>05</t>
  </si>
  <si>
    <t>P2_б</t>
  </si>
  <si>
    <t>Средняя численность работников списочного состава (ППС, без внешних совместителей) до 39 лет</t>
  </si>
  <si>
    <t>1-Мониторинг 4.2.1. стр. 4 гр.15</t>
  </si>
  <si>
    <t>05_01</t>
  </si>
  <si>
    <t>М__т_4_2_1__с_04__г_15__ц_36</t>
  </si>
  <si>
    <t xml:space="preserve"> 1-Мониторинг табл.6.2 стр.3 гр.3</t>
  </si>
  <si>
    <t>05_02</t>
  </si>
  <si>
    <t>Общая численность работников списочного состава (ППС, без внешних совместителей) - всего</t>
  </si>
  <si>
    <t xml:space="preserve">Указывается вся фактическая численность персонала списочного состава (ППС, без внешних совместителей)
1-Мониторинг табл.4.2.1 стр.4, гр.3 </t>
  </si>
  <si>
    <t>05_03</t>
  </si>
  <si>
    <t>М__т_4_2_1__с_04__г_3__ц_36</t>
  </si>
  <si>
    <t>Из числа работников списочного состава численность работников (ППС, без внешних совместителей) с числом полных лет по состоянию на отчетную дату 2023 года:</t>
  </si>
  <si>
    <t>Из общей численности работников списочного состава (ППС, без внешних совместителей) приводится фактическая численность работников с распределением по отдельным возрастным группам:</t>
  </si>
  <si>
    <t>05_04</t>
  </si>
  <si>
    <t>М__т_4_2_1__с_04__г_4__ц_36</t>
  </si>
  <si>
    <t>менее 25 лет</t>
  </si>
  <si>
    <t>1-Мониторинг табл.4.2.1 стр.4, гр.4</t>
  </si>
  <si>
    <t>25-29</t>
  </si>
  <si>
    <t xml:space="preserve"> 1-Мониторинг табл.4.2.1 стр.4, гр.5</t>
  </si>
  <si>
    <t>05_05</t>
  </si>
  <si>
    <t>М__т_4_2_1__с_04__г_5__ц_36</t>
  </si>
  <si>
    <t>30-34</t>
  </si>
  <si>
    <t xml:space="preserve"> 1-Мониторинг табл.4.2.1 стр.4, гр.6</t>
  </si>
  <si>
    <t>05_06</t>
  </si>
  <si>
    <t>М__т_4_2_1__с_04__г_6__ц_36</t>
  </si>
  <si>
    <t>35-39</t>
  </si>
  <si>
    <t xml:space="preserve"> 1-Мониторинг табл.4.2.1 стр.4, гр.7</t>
  </si>
  <si>
    <t>05_07</t>
  </si>
  <si>
    <t>М__т_4_2_1__с_04__г_7__ц_36</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</si>
  <si>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</si>
  <si>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Отношение численности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 к общей численности обучающихся в университете по образовательным программам бакалавриата, специалитета, магистратуры по очной форме обучения.</t>
  </si>
  <si>
    <t>06</t>
  </si>
  <si>
    <t>Количество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t>
  </si>
  <si>
    <t>06_01</t>
  </si>
  <si>
    <t>СТУД_ДОП_КВАЛ</t>
  </si>
  <si>
    <t>из них:
завершивших обучение в отчетном году (прошедшие итоговую аттестацию) по программам профессиональной переподготовки (без учета студентов, обучившихся по программам профессиональной переподготовки на «цифровой кафедре»)</t>
  </si>
  <si>
    <t xml:space="preserve">Данные заполняет вуз </t>
  </si>
  <si>
    <t>06_02</t>
  </si>
  <si>
    <t>СТУД_ДОП_КВАЛ_К1</t>
  </si>
  <si>
    <t>завершивших обучение в отчетном году (прошедшие итоговую аттестацию) по основным образовательным программ, предусматривающих получение двух и более квалификаций (без учета студентов, обучившихся по программам профессиональной переподготовки на «цифровой кафедре»)</t>
  </si>
  <si>
    <t>06_03</t>
  </si>
  <si>
    <t>СТУД_ДОП_КВАЛ_К2</t>
  </si>
  <si>
    <t>Общая численность обучающихся по образовательным программам бакалавриата по очной форме обучения</t>
  </si>
  <si>
    <t xml:space="preserve"> 1-Мониторинг табл.2.1 стр.5 гр. 7</t>
  </si>
  <si>
    <t>06_04</t>
  </si>
  <si>
    <t>М__т_2_1__с_05__г_7__ц_5</t>
  </si>
  <si>
    <t>Общая численность обучающихся по образовательным программам специалитета по очной форме обучения</t>
  </si>
  <si>
    <t xml:space="preserve"> 1-Мониторинг табл.2.1 стр.6 гр. 7</t>
  </si>
  <si>
    <t>06_05</t>
  </si>
  <si>
    <t>М__т_2_1__с_06__г_7__ц_5</t>
  </si>
  <si>
    <t>Общая численность обучающихся по образовательным программам магистратуры по очной форме обучения</t>
  </si>
  <si>
    <t xml:space="preserve"> 1-Мониторинг табл.2.1 стр.7 гр. 7 </t>
  </si>
  <si>
    <t>06_06</t>
  </si>
  <si>
    <t>М__т_2_1__с_07__г_7__ц_5</t>
  </si>
  <si>
    <t>Доходы университета из средств от приносящей доход деятельности в расчете на одного НПР</t>
  </si>
  <si>
    <t>Отношение объема средств университета, поступивших за отчетный год от приносящей доход деятельности, к численности НПР в отчетном году.</t>
  </si>
  <si>
    <t>07</t>
  </si>
  <si>
    <t>Объем средств университета, поступивших за отчетный год от приносящей доход деятельности</t>
  </si>
  <si>
    <t>1-Мониторинг табл.6.1 стр.6 гр.3</t>
  </si>
  <si>
    <t>07_01</t>
  </si>
  <si>
    <t>М__т_6_1__с_06__г_3__ц_47</t>
  </si>
  <si>
    <t xml:space="preserve">1-Мониторинг табл.6.2 стр.3 гр.3 </t>
  </si>
  <si>
    <t>07_02</t>
  </si>
  <si>
    <t xml:space="preserve">1-Мониторинг табл.6.2 стр.4 гр.3 </t>
  </si>
  <si>
    <t>07_03</t>
  </si>
  <si>
    <t>Р5_б</t>
  </si>
  <si>
    <t>Количество обучающихся по программам дополнительного профессионального образования на "цифровой кафедре" университета - участника программы стратегического академического лидерства "Приоритет-2030" посредством получения дополнительной квалификации по ИТ-профилю</t>
  </si>
  <si>
    <t>Численность обучающихся на "цифровой кафедре" университета - участника программы стратегического академического лидерства "Приоритет-2030" по программам дополнительного профессионального образования в области создания алгоритмов и компьютерных программ, пригодных для практического применения, и (или) программам дополнительного профессионального образования, направленных на формирование навыков использования и освоения цифровых технологий, необходимых для выполнения нового вида профессиональной деятельности, параллельно с освоением образовательной программы высшего образования.</t>
  </si>
  <si>
    <t>08</t>
  </si>
  <si>
    <t>Р5_б2</t>
  </si>
  <si>
    <t>Объем затрат на научные исследования и разработки из собственных средств университета в расчете на одного НПР</t>
  </si>
  <si>
    <t>Отношение объема затрат на проведение научных исследований и разработок за счет собственных средств университета в отчетном году к численности НПР в отчетном году.
В состав собственных средств включаются доходы от использования имущества, находящегося в государственной или муниципальной собственности, оказания платных услуг, средства безвозмездных поступлений и иной приносящей доход деятельности.</t>
  </si>
  <si>
    <t>09</t>
  </si>
  <si>
    <t>Р6_б</t>
  </si>
  <si>
    <t>Объем затрат на проведение научных исследований и разработок за счет собственных средств университета в отчетном году</t>
  </si>
  <si>
    <t>1-Мониторинг табл.3.2.3 стр.6 гр.3</t>
  </si>
  <si>
    <t>09_01</t>
  </si>
  <si>
    <t>М__т_3_2_3__с_06__г_3__ц_29</t>
  </si>
  <si>
    <t>09_02</t>
  </si>
  <si>
    <t>09_03</t>
  </si>
  <si>
    <t/>
  </si>
  <si>
    <t>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проведения прорывных научных исследований и создания наукоемкой продукции и технологий, наращивание кадрового потенциала сектора исследований и разработок (для университетов получателей специальной части гранта на развитие исследовательского лидерства)»</t>
  </si>
  <si>
    <t>Наименование получателя: [Наименование]</t>
  </si>
  <si>
    <t>S4</t>
  </si>
  <si>
    <t>Фактически достигнутые значения 
на 31.12.2023</t>
  </si>
  <si>
    <t>Р4_с1</t>
  </si>
  <si>
    <t>Р5_с1</t>
  </si>
  <si>
    <t>Р6_с1</t>
  </si>
  <si>
    <t>Р7_с1 (Р3_2_с1)</t>
  </si>
  <si>
    <t>Р8_с1 (Р4_2_с1)</t>
  </si>
  <si>
    <t>Р1_с1 (М5_с1)</t>
  </si>
  <si>
    <t>Р2_с1 (М6_с2)</t>
  </si>
  <si>
    <t>Р3_с1 (М7_с1)</t>
  </si>
  <si>
    <t>Доля исследователей в возрасте до 39 лет в общей численности исследователей</t>
  </si>
  <si>
    <t>Отношение среднесписочной численности работников, трудоустроенных по основному месту работы из числа исследователей в возрасте до 39 лет, к среднесписочной численности исследователей.</t>
  </si>
  <si>
    <t>Средняя численность исследователей в возрасте до 39 лет  (без внешних совместителей)</t>
  </si>
  <si>
    <t>1-Мониторинг - 4.2.1 стр. 21 гр. 15</t>
  </si>
  <si>
    <t>13_01</t>
  </si>
  <si>
    <t>[СР_ЧИСЛ__ИСС_39]</t>
  </si>
  <si>
    <t>М__т_4_2_1__с_21__г_15__ц_36 (в базе СР_ЧИСЛ__ИСС_39)</t>
  </si>
  <si>
    <t>Средняя численность исследователей в университете (без внешних совместителей)</t>
  </si>
  <si>
    <t>1-Мониторинг - 4.1.1 стр. 25 гр. 24</t>
  </si>
  <si>
    <t>13_02</t>
  </si>
  <si>
    <t>[СР_ЧИСЛ__ИСС]</t>
  </si>
  <si>
    <t>М__т_4_1_1__с_25__г_24__ц_33 (в базе СР_ЧИСЛ__ИСС)</t>
  </si>
  <si>
    <t>Численность исследователей из общего числа работников списочного состава (без внешних совместителей)</t>
  </si>
  <si>
    <t>Указывается вся фактическая численность исследователей из числа работников списочного состава без внешних совместителей). Мониторинг табл.4.2.1 стр.21, гр.3</t>
  </si>
  <si>
    <t>13_03</t>
  </si>
  <si>
    <t>[М__т_4_2_1__с_21__г_3__ц_36]</t>
  </si>
  <si>
    <t>М__т_4_2_1__с_21__г_3__ц_36</t>
  </si>
  <si>
    <t>Из числа исследователей численность работников с числом полных лет по состоянию 
на отчетную дату 2023 года:</t>
  </si>
  <si>
    <t xml:space="preserve">Из числа исследователей списочного состава (без внешних совместителей) по состоянию на отчетную дату 
приводится фактическая численность исследователей с распределением по отдельным возрастным группам: </t>
  </si>
  <si>
    <t>13_04</t>
  </si>
  <si>
    <t>[М__т_4_2_1__с_21__г_4__ц_36]</t>
  </si>
  <si>
    <t>М__т_4_2_1__с_21__г_4__ц_36</t>
  </si>
  <si>
    <t>менее 25</t>
  </si>
  <si>
    <t>1-Мониторинг табл.4.2.1 стр.21, гр.4</t>
  </si>
  <si>
    <t xml:space="preserve"> 1-Мониторинг табл.4.2.1 стр.21, гр.5</t>
  </si>
  <si>
    <t>13_05</t>
  </si>
  <si>
    <t>[М__т_4_2_1__с_21__г_5__ц_36]</t>
  </si>
  <si>
    <t>М__т_4_2_1__с_21__г_5__ц_36</t>
  </si>
  <si>
    <t xml:space="preserve"> 1-Мониторинг табл.4.2.1 стр.21, гр.6</t>
  </si>
  <si>
    <t>13_06</t>
  </si>
  <si>
    <t>[М__т_4_2_1__с_21__г_6__ц_36]</t>
  </si>
  <si>
    <t>М__т_4_2_1__с_21__г_6__ц_36</t>
  </si>
  <si>
    <t xml:space="preserve"> 1-Мониторинг табл.4.2.1 стр.21, гр.7</t>
  </si>
  <si>
    <t>13_07</t>
  </si>
  <si>
    <t>[М__т_4_2_1__с_21__г_7__ц_36]</t>
  </si>
  <si>
    <t>М__т_4_2_1__с_21__г_7__ц_36</t>
  </si>
  <si>
    <t>Р5_c1</t>
  </si>
  <si>
    <t>Объем средств, поступивших от выполнения научно-исследовательских и опытно-конструкторских работ (без учета средств, выделенных в рамках государственного задания), в расчете на одного НПР</t>
  </si>
  <si>
    <t>Отношение общего объема средств, поступивших за отчетный год от выполнения научно-исследовательских и опытно-конструкторских работ (без учета средств, выделенных в рамках государственного задания), к численности НПР в отчетном году.</t>
  </si>
  <si>
    <t>Объем средств, поступивших от выполнения научных исследований и разработок</t>
  </si>
  <si>
    <t>Объем средств, поступивших от выполнения НИОКР
1-Мониторинг табл.6.1 стр.1 гр.10</t>
  </si>
  <si>
    <t>14_01</t>
  </si>
  <si>
    <t>[М__т_6_1__с_01__г_10__ц_47]</t>
  </si>
  <si>
    <t>М__т_6_1__с_01__г_10__ц_47</t>
  </si>
  <si>
    <t>Объем средств от выполнения научно-исследовательских и опытно-конструкторских работ, выделенных в рамках государственного задания</t>
  </si>
  <si>
    <t>14_02</t>
  </si>
  <si>
    <t>[НИОКР_ГЗ]</t>
  </si>
  <si>
    <t>НИОКР_ГЗ</t>
  </si>
  <si>
    <t>14_03</t>
  </si>
  <si>
    <t>[М__т_6_2__с_03__г_3__ц_48]</t>
  </si>
  <si>
    <t>14_04</t>
  </si>
  <si>
    <t>[М__т_6_2__с_04__г_3__ц_48]</t>
  </si>
  <si>
    <t>Р6_c1</t>
  </si>
  <si>
    <t>Объем доходов от распоряжения исключительными правами на результаты интеллектуальной деятельности (по лицензионному договору (соглашению), договору об отчуждении исключительного права), в расчете на одного НПР</t>
  </si>
  <si>
    <t>Отношение объема средств, поступивших за отчетный год от распоряжения исключительными правами на созданные университетом результаты интеллектуальной деятельности, исключительные права на которые переданы по лицензионным договорам (соглашениям) (простая (неисключительная) лицензия, исключительная лицензия), договорам об отчуждении исключительного права российским и иностранным приобретателям, к численности НПР в отчетном году.</t>
  </si>
  <si>
    <t>Объем средств, поступивших от использования результатов интеллектуальной деятельности</t>
  </si>
  <si>
    <t>1-Мониторинг табл.6.1 стр.1 гр.12</t>
  </si>
  <si>
    <t>15_01</t>
  </si>
  <si>
    <t>[М__т_6_1__с_01__г_12__ц_47]</t>
  </si>
  <si>
    <t>М__т_6_1__с_01__г_12__ц_47</t>
  </si>
  <si>
    <t>15_02</t>
  </si>
  <si>
    <t>15_03</t>
  </si>
  <si>
    <t>Р7_c1 (Р3_2_с1)</t>
  </si>
  <si>
    <t>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</si>
  <si>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Отношение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программам специалитета,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</si>
  <si>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Р7_с1</t>
  </si>
  <si>
    <t>Численность обучающихся по программам бакалавриата (очная форма)</t>
  </si>
  <si>
    <t>1-Мониторинг табл.2.1 стр.5 гр. 7</t>
  </si>
  <si>
    <t>16_01</t>
  </si>
  <si>
    <t>[М__т_2_1__с_05__г_7__ц_5]</t>
  </si>
  <si>
    <t>Численность обучающихся по программам специалитета (очная форма)</t>
  </si>
  <si>
    <t>1-Мониторинг табл.2.1 стр.6 гр. 7</t>
  </si>
  <si>
    <t>16_02</t>
  </si>
  <si>
    <t>[М__т_2_1__с_06__г_7__ц_5]</t>
  </si>
  <si>
    <t>Численность обучающихся по программам магистратуры (очная форма)</t>
  </si>
  <si>
    <t>1-Мониторинг табл.2.1 стр.7 гр. 7</t>
  </si>
  <si>
    <t>16_03</t>
  </si>
  <si>
    <t>[М__т_2_1__с_07__г_7__ц_5]</t>
  </si>
  <si>
    <t>Численность обучающихся по программам подготовки научно-педагогических кадров в аспирантуре (адъюнктуре) (очная форма)</t>
  </si>
  <si>
    <t>1-Мониторинг табл.2.1 стр.8 гр. 7</t>
  </si>
  <si>
    <t>16_04</t>
  </si>
  <si>
    <t>[М__т_2_1__с_08__г_7__ц_5]</t>
  </si>
  <si>
    <t>М__т_2_1__с_08__г_7__ц_5</t>
  </si>
  <si>
    <t>Численность обучающихся по программам ординатуры (очная форма)</t>
  </si>
  <si>
    <t>1-Мониторинг табл.2.1 стр.9 гр. 7</t>
  </si>
  <si>
    <t>16_05</t>
  </si>
  <si>
    <t>[М__т_2_1__с_09__г_7__ц_5]</t>
  </si>
  <si>
    <t>М__т_2_1__с_09__г_7__ц_5</t>
  </si>
  <si>
    <t>Численность обучающихся по программам ассистентуры-стажировки (очная форма)</t>
  </si>
  <si>
    <t>1-Мониторинг табл.2.1 стр.10 гр. 7</t>
  </si>
  <si>
    <t>16_06</t>
  </si>
  <si>
    <t>[М__т_2_1__с_10__г_7__ц_5]</t>
  </si>
  <si>
    <t>М__т_2_1__с_10__г_7__ц_5</t>
  </si>
  <si>
    <t>Р8_c1 (Р4_2_с1)</t>
  </si>
  <si>
    <t>Доля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</si>
  <si>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Отношение численности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</si>
  <si>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[Р8_с1]</t>
  </si>
  <si>
    <t>Р8_с1</t>
  </si>
  <si>
    <t>Численность иностранных обучающихся по программам магистратуры на условиях общего приема (очная форма)</t>
  </si>
  <si>
    <t>1-Мониторинг табл.2.4.2 стр.3 гр.20</t>
  </si>
  <si>
    <t>17_01</t>
  </si>
  <si>
    <t>[М__т_2_4_2__с_03__г_20__ц_10]</t>
  </si>
  <si>
    <t>М__т_2_4_2__с_03__г_20__ц_10</t>
  </si>
  <si>
    <t>Численность иностранных обучающихся по программам магистратуры в рамках квоты (очная форма)</t>
  </si>
  <si>
    <t>1-Мониторинг табл.2.4.5 стр.3 гр.12</t>
  </si>
  <si>
    <t>17_02</t>
  </si>
  <si>
    <t>[М__т_2_4_5__с_03__г_12__ц_15]</t>
  </si>
  <si>
    <t>М__т_2_4_5__с_03__г_12__ц_15</t>
  </si>
  <si>
    <t>Численность обучающихся граждан СНГ, других иностранных государств, лиц без гражданства по программам магистратуры в рамках квоты (очная форма)</t>
  </si>
  <si>
    <t>1-Мониторинг табл.2.4.5 стр.3 гр.13 (мониторинговый)</t>
  </si>
  <si>
    <t>17_03</t>
  </si>
  <si>
    <t>[М__т_2_4_5__с_03__г_13__ц_15]</t>
  </si>
  <si>
    <t>М__т_2_4_5__с_03__г_13__ц_15</t>
  </si>
  <si>
    <t>Численность иностранных обучающихся по программам подготовки научно-педагогических кадров в аспирантуре (адъюнктуре) (очная форма)</t>
  </si>
  <si>
    <t>1-Мониторинг табл.2.5.1 стр.1 гр.15</t>
  </si>
  <si>
    <t>17_04</t>
  </si>
  <si>
    <t>[М__т_2_5_1__с_01__г_14__ц_21]</t>
  </si>
  <si>
    <t>М__т_2_5_1__с_01__г_14__ц_21</t>
  </si>
  <si>
    <t>Численность иностранных обучающихся по программам ординатуры (очная форма)</t>
  </si>
  <si>
    <t>1-Мониторинг табл.2.5.1 стр.2 гр.15</t>
  </si>
  <si>
    <t>17_05</t>
  </si>
  <si>
    <t>[М__т_2_5_1__с_02__г_14__ц_21]</t>
  </si>
  <si>
    <t>М__т_2_5_1__с_02__г_14__ц_21</t>
  </si>
  <si>
    <t xml:space="preserve"> Численность иностранных обучающихся по программам ассистентуры-стажировки (очная форма)</t>
  </si>
  <si>
    <t>1-Мониторинг табл.2.5.1 стр.3 гр.15</t>
  </si>
  <si>
    <t>17_06</t>
  </si>
  <si>
    <t>[М__т_2_5_1__с_03__г_14__ц_21]</t>
  </si>
  <si>
    <t>М__т_2_5_1__с_03__г_14__ц_21</t>
  </si>
  <si>
    <t>17_07</t>
  </si>
  <si>
    <t>17_08</t>
  </si>
  <si>
    <t>17_09</t>
  </si>
  <si>
    <t>17_10</t>
  </si>
  <si>
    <t>Р1_с1 (М5)</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</si>
  <si>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научно-педагогического работника (далее - НПР)</t>
  </si>
  <si>
    <t xml:space="preserve">Отношение числа публикаций университета, определенное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к среднесписочной численности НПР за отчетный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(список конференций уровня A* в компьютерных науках по рейтингу CORE (версия 2020 года) приведен в приложении к настоящему перечню).
Для базы данных BKCI-SSH учитывается только тип "Book".
Учитываются только публикации, привязанные к верифицированному профилю организации в базе данных Web of Science Core Collection.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
</t>
  </si>
  <si>
    <t>единица</t>
  </si>
  <si>
    <t>Р1_с1</t>
  </si>
  <si>
    <t>Количество публикаций университета, определенное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t>
  </si>
  <si>
    <t>БД Web of Science</t>
  </si>
  <si>
    <t>10_01</t>
  </si>
  <si>
    <t>[WOS__Р1_с1]</t>
  </si>
  <si>
    <t>WOS__Р1_с1</t>
  </si>
  <si>
    <t>10_02</t>
  </si>
  <si>
    <t>10_03</t>
  </si>
  <si>
    <t>Р2_с1 (М6)</t>
  </si>
  <si>
    <t>Количество публикаций, индексируемых в базе данных Scopus и отнесенных к I и II квартилям SNIP, в расчете на одного НПР</t>
  </si>
  <si>
    <t xml:space="preserve">Отношение числа публикаций университета, определенное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достоверности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 (список конференций уровня A* в компьютерных науках по рейтингу CORE (версия 2020 года) приведен в приложении к настоящему перечню).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
</t>
  </si>
  <si>
    <t>Р2_с1</t>
  </si>
  <si>
    <t>Количество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</si>
  <si>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БД Scopus</t>
  </si>
  <si>
    <t>11_01</t>
  </si>
  <si>
    <t>[WOS__Р2_с1]</t>
  </si>
  <si>
    <t>WOS__Р2_с1</t>
  </si>
  <si>
    <t>11_02</t>
  </si>
  <si>
    <t>11_03</t>
  </si>
  <si>
    <t>Р3_с1 (М7)</t>
  </si>
  <si>
    <t>Количество высокоцитируемых публикаций типов "Article" и "Review", индексируемых в базе данных Web of Science Core Collection, за последние пять полных лет, в расчете на одного НПР</t>
  </si>
  <si>
    <t>Количество публикаций типов "Article", "Review" с аффилиацией университета за последние пять полных лет, проиндексированных в Web of Science Core Collection, входящих в 1% самых цитируемых (Highly Cited Papers), согласно базе данных Essential Science Indicators Citation, к средней списочной численности НПР за последний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t>
  </si>
  <si>
    <t>Р3_с1</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</si>
  <si>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t>
  </si>
  <si>
    <t>12_01</t>
  </si>
  <si>
    <t>[WOS__Р3_с1]</t>
  </si>
  <si>
    <t>WOS__Р3_с1</t>
  </si>
  <si>
    <t>12_02</t>
  </si>
  <si>
    <t>12_03</t>
  </si>
  <si>
    <t xml:space="preserve">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социально-экономического развития территорий, укрепление кадрового и научно-технологического потенциала организаций реального сектора экономики и социальной сферы (для университетов получателей специальной части гранта на развитие территориального и (или) отраслевого лидерства)»</t>
  </si>
  <si>
    <t xml:space="preserve">                           по состоянию на 31 декабря 2023 г.</t>
  </si>
  <si>
    <t>Наименование Получателя [Наименование]</t>
  </si>
  <si>
    <t>Р3_с2 (Р1_2_с2)</t>
  </si>
  <si>
    <t>Р4_с2 (Р2_2_с2)</t>
  </si>
  <si>
    <t>Р5_с2</t>
  </si>
  <si>
    <t>Р6_с2</t>
  </si>
  <si>
    <t>Р7_с2 (Р4_2_с2)</t>
  </si>
  <si>
    <t>Р8_с2</t>
  </si>
  <si>
    <t>Р1_с2 (М5_с2)</t>
  </si>
  <si>
    <t>Р2_с2 (М6_с2)</t>
  </si>
  <si>
    <t>Р3_c2 (Р1_2_с2)</t>
  </si>
  <si>
    <t>Объем доходов от реализации дополнительных профессиональных программ и основных программ профессионального обучения в расчете на одного НПР</t>
  </si>
  <si>
    <t>Отношение объема доходов, поступивших за отчетный год от реализации дополнительных профессиональных программ и основных программ профессионального обучения, к численности НПР в отчетном году.</t>
  </si>
  <si>
    <t>Р3_с2</t>
  </si>
  <si>
    <t>Общий объем средств, поступивших от реализации программ профессионального обучения</t>
  </si>
  <si>
    <t>1-Мониторинг табл.6.1 стр.1 гр.8</t>
  </si>
  <si>
    <t>20_01</t>
  </si>
  <si>
    <t>[М__т_6_1__с_01__г_8__ц_47]</t>
  </si>
  <si>
    <t>М__т_6_1__с_01__г_8__ц_47</t>
  </si>
  <si>
    <t>Общий объем средств, поступивших от реализации дополнительных профессиональных программ</t>
  </si>
  <si>
    <t>1-Мониторинг табл.6.1 стр.1 гр.9</t>
  </si>
  <si>
    <t>20_02</t>
  </si>
  <si>
    <t>[М__т_6_1__с_01__г_9__ц_47]</t>
  </si>
  <si>
    <t>М__т_6_1__с_01__г_9__ц_47</t>
  </si>
  <si>
    <t>20_03</t>
  </si>
  <si>
    <t>20_04</t>
  </si>
  <si>
    <t>Р4_c2 (Р2_2_с2)</t>
  </si>
  <si>
    <t>Объем средств, поступивших от выполнения научно-исследовательских и опытно-конструкторских работ и оказания научно-технических услуг по договорам с организациями реального сектора экономики и за счет средств бюджета субъекта Российской Федерации и местных бюджетов, в расчете на одного НПР</t>
  </si>
  <si>
    <t>Отношение общего объема средств, поступивших от выполнения научно-исследовательских и опытно-конструкторских работ (далее - НИОКР) и оказания научно-технических услуг по договорам с юридическими лицами, в том числе представляющими реальный сектор экономики (производящими материальные и нематериальные товары и услуги) вне зависимости от их отраслевой принадлежности, организационно-правовой формы и формы собственности, а также объема средств, поступивших от выполнения НИОКР и оказания научно-технических услуг за счет средств бюджета субъекта Российской Федерации и местных бюджетов, к численности НПР в отчетном году.</t>
  </si>
  <si>
    <t>Р4_с2</t>
  </si>
  <si>
    <t>Объем средств, поступивших от выполнения научных исследований и разработок из средств бюджета субъекта Российской Федерации</t>
  </si>
  <si>
    <t>1-Мониторинг табл.6.1 стр.4 гр.10</t>
  </si>
  <si>
    <t>21_01</t>
  </si>
  <si>
    <t>[М__т_6_1__с_04__г_10__ц_47]</t>
  </si>
  <si>
    <t>Объем средств, поступивших от выполнения научных исследований и разработок из средств местного бюджета</t>
  </si>
  <si>
    <t>1-Мониторинг табл.6.1 стр.5 гр.10</t>
  </si>
  <si>
    <t>21_02</t>
  </si>
  <si>
    <t>[М__т_6_1__с_05__г_10__ц_47]</t>
  </si>
  <si>
    <t>Объем средств, поступивших от выполнения научных исследований и разработок из средств организаций</t>
  </si>
  <si>
    <t>1-Мониторинг табл.6.1 стр.7 гр.10</t>
  </si>
  <si>
    <t>21_03</t>
  </si>
  <si>
    <t>[М__т_6_1__с_07__г_10__ц_47]</t>
  </si>
  <si>
    <t>Объем средств, поступивших от выполнения научно-технических услуг из средств бюджета субъекта Российской Федерации</t>
  </si>
  <si>
    <t>1-Мониторинг табл.6.1 стр.4 гр.11</t>
  </si>
  <si>
    <t>21_04</t>
  </si>
  <si>
    <t>[М__т_6_1__с_04__г_11__ц_47]</t>
  </si>
  <si>
    <t>М__т_6_1__с_04__г_11__ц_47</t>
  </si>
  <si>
    <t>Объем средств, поступивших от выполнения научно-технических услуг из средств местного бюджета</t>
  </si>
  <si>
    <t>1-Мониторинг табл.6.1 стр.5 гр.11</t>
  </si>
  <si>
    <t>21_05</t>
  </si>
  <si>
    <t>[М__т_6_1__с_05__г_11__ц_47]</t>
  </si>
  <si>
    <t>М__т_6_1__с_05__г_11__ц_47</t>
  </si>
  <si>
    <t>Объем средств, поступивших от выполнения научно-технических услуг из средств организаций</t>
  </si>
  <si>
    <t>1-Мониторинг табл.6.1 стр.7 гр.11</t>
  </si>
  <si>
    <t>21_06</t>
  </si>
  <si>
    <t>[М__т_6_1__с_07__г_11__ц_47]</t>
  </si>
  <si>
    <t>М__т_6_1__с_07__г_11__ц_47</t>
  </si>
  <si>
    <t>21_07</t>
  </si>
  <si>
    <t>21_08</t>
  </si>
  <si>
    <t>Р5_c2</t>
  </si>
  <si>
    <t>Доля обучающихся по образовательным программам высшего образования по договорам о целевом обучении в общей численности обучающихся по образовательным программам высшего образования</t>
  </si>
  <si>
    <t>Отношение численности обучающихся по образовательным программам высшего образования по очной форме обучения по договорам о целевом обучении к общей численности обучающихся по программам высшего образования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</si>
  <si>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Численность обучающихся по программам бакалавриата, специалитета, магистратуры по договорам о целевом обучении (очная форма)</t>
  </si>
  <si>
    <t xml:space="preserve"> 1-Мониторинг табл.2.4.2 стр.4 гр.17</t>
  </si>
  <si>
    <t>22_01</t>
  </si>
  <si>
    <t>[М__т_2_4_2__с_04__г_17__ц_10]</t>
  </si>
  <si>
    <t>М__т_2_4_2__с_04__г_17__ц_10</t>
  </si>
  <si>
    <t>Численность обучающихся по программам подготовки научно-педагогических кадров в аспирантуре (адъюнктуре) по договорам о целевом обучении по очной форме (за исключением лиц, принятых в рамках квоты приема на целевое обучение)</t>
  </si>
  <si>
    <t>22_02</t>
  </si>
  <si>
    <t>[СТУД_ОЦ_1]</t>
  </si>
  <si>
    <t>СТУД_ОЦ_1</t>
  </si>
  <si>
    <t>Численность обучающихся по программам ординатуры по договорам о целевом обучении по очной форме (за исключением лиц, принятых в рамках квоты приема на целевое обучение)</t>
  </si>
  <si>
    <t>22_03</t>
  </si>
  <si>
    <t>[СТУД_ОЦ_2]</t>
  </si>
  <si>
    <t>СТУД_ОЦ_2</t>
  </si>
  <si>
    <t>Численность обучающихся по программам ассистентуры-стажировки по договорам о целевом обучении по очной форме (за исключением лиц, принятых в рамках квоты приема на целевое обучение)</t>
  </si>
  <si>
    <t>22_04</t>
  </si>
  <si>
    <t>[СТУД_ОЦ_3]</t>
  </si>
  <si>
    <t>СТУД_ОЦ_3</t>
  </si>
  <si>
    <t>Численность обучающихся по программам подготовки кадров высшей квалификации по договорам о целевом обучении (очная форма) - всего</t>
  </si>
  <si>
    <t>сумма 1-НК табл. 4 стр (401+403+405) гр.8</t>
  </si>
  <si>
    <t>22_05</t>
  </si>
  <si>
    <t>[НК1__т_2__с_1__г_8]</t>
  </si>
  <si>
    <t>НК1__т_2__с_1__г_8</t>
  </si>
  <si>
    <t>Численность обучающихся по программам подготовки научно-педагогических кадров в аспирантуре (адъюнктуре) по договорам о целевом обучении, принятых в рамках квоты приема на целевое обучение (очная форма)</t>
  </si>
  <si>
    <t>1-НК табл.4 стр. 401 гр. 8</t>
  </si>
  <si>
    <t>22_06</t>
  </si>
  <si>
    <t>[НК1_т_4_с_401_г_8]</t>
  </si>
  <si>
    <t>НК1_т_4_с_401_г_8</t>
  </si>
  <si>
    <t>Численность обучающихся по программам ординатуры по договорам о целевом обучении, принятых в рамках квоты приема на целевое обучение (очная форма)</t>
  </si>
  <si>
    <t>1-НК табл.4 стр. 403 гр. 8</t>
  </si>
  <si>
    <t>22_07</t>
  </si>
  <si>
    <t>[НК1_т_4_с_403_г_8]</t>
  </si>
  <si>
    <t>НК1_т_4_с_403_г_8</t>
  </si>
  <si>
    <t>Численность обучающихся по программам ассистентуры-стажировки по договорам о целевом обучении, принятых в рамках квоты приема на целевое обучение (очная форма)</t>
  </si>
  <si>
    <t>1-НК табл.4 стр. 405 гр. 8</t>
  </si>
  <si>
    <t>22_08</t>
  </si>
  <si>
    <t>[НК1_т_4_с_405_г_8]</t>
  </si>
  <si>
    <t>НК1_т_4_с_405_г_8</t>
  </si>
  <si>
    <t>22_09</t>
  </si>
  <si>
    <t>22_10</t>
  </si>
  <si>
    <t>22_11</t>
  </si>
  <si>
    <t>22_12</t>
  </si>
  <si>
    <t>22_13</t>
  </si>
  <si>
    <t>22_14</t>
  </si>
  <si>
    <t>Р6_c2</t>
  </si>
  <si>
    <t>Доля обучающихся по образовательным программам высшего образования, прибывших из других субъектов Российской Федерации</t>
  </si>
  <si>
    <t xml:space="preserve">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за пределами субъекта Российской Федерации, в котором находится университет,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
Для университетов, расположенных на территории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на территории г. Москвы и г. Санкт-Петербурга,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
</t>
  </si>
  <si>
    <t>Численность принятых на обучение в отчетном году (очная форма)</t>
  </si>
  <si>
    <t>1-Мониторинг табл.2.4.1 стр.7 гр.9</t>
  </si>
  <si>
    <t>23_01</t>
  </si>
  <si>
    <t>[М__т_2_4_1__с_04__г_5__ц_8]</t>
  </si>
  <si>
    <t>М__т_2_4_1__с_07__г_9__ц_8</t>
  </si>
  <si>
    <t>Численность принятых на обучение, получивших предыдущее образование в другом регионе (очная форма)</t>
  </si>
  <si>
    <t>1-Мониторинг табл.2.4.1 стр. 7 гр.15</t>
  </si>
  <si>
    <t>23_02</t>
  </si>
  <si>
    <t>[М__т_2_4_1__с_07__г_11__ц_8]</t>
  </si>
  <si>
    <t>М__т_2_4_1__с_07__г_11__ц_8</t>
  </si>
  <si>
    <t>Численность принятых на обучение, получивших предыдущее образование в иностранном государстве (очная форма)</t>
  </si>
  <si>
    <t>1-Мониторинг табл.2.4.1 стр.7 гр.17</t>
  </si>
  <si>
    <t>23_04</t>
  </si>
  <si>
    <t>[М__т_2_4_1__с_07__г_13__ц_8]</t>
  </si>
  <si>
    <t>М__т_2_4_1__с_07__г_13__ц_8</t>
  </si>
  <si>
    <t>Регион (REG)</t>
  </si>
  <si>
    <t>Москва, Санкт-Петербург = 1, иначе =0</t>
  </si>
  <si>
    <t>23_05</t>
  </si>
  <si>
    <t>[REG]</t>
  </si>
  <si>
    <t>Р7_c2 (Р4_2_с2)</t>
  </si>
  <si>
    <t>Доля иностранных граждан и лиц без гражданства, обучающихся по образовательным программам высшего образования в общей численности обучающихся по образовательным программам высшего образования</t>
  </si>
  <si>
    <t>Отношение численности иностранных граждан и лиц без гражданства,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</si>
  <si>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Р7_с2</t>
  </si>
  <si>
    <t>Численность иностранных обучающихся по программам бакалавриата, специалитета и магистратуры на условиях общего приема (очная форма)</t>
  </si>
  <si>
    <t xml:space="preserve"> 1-Мониторинг табл.2.4.2 стр.4 гр.20</t>
  </si>
  <si>
    <t>24_01</t>
  </si>
  <si>
    <t>[М__т_2_4_2__с_04__г_20__ц_10]</t>
  </si>
  <si>
    <t>М__т_2_4_2__с_04__г_20__ц_10</t>
  </si>
  <si>
    <t>Численность иностранных обучающихся по программам бакалавриата, специалитета, магистратуры в рамках квоты (очная форма)</t>
  </si>
  <si>
    <t xml:space="preserve"> 1-Мониторинг табл.2.4.5 стр.4 гр.12</t>
  </si>
  <si>
    <t>24_02</t>
  </si>
  <si>
    <t>[М__т_2_4_5__с_04__г_12__ц_15]</t>
  </si>
  <si>
    <t>М__т_2_4_5__с_04__г_12__ц_15</t>
  </si>
  <si>
    <t>Численность обучающихся граждан СНГ, других иностранных государств, лиц без гражданства по программам бакалавриата, специалитете, магистратуры в рамках квоты (очная форма)</t>
  </si>
  <si>
    <t xml:space="preserve"> 1-Мониторинг табл.2.4.5 стр.4 гр.13</t>
  </si>
  <si>
    <t>24_03</t>
  </si>
  <si>
    <t>[М__т_2_4_5__с_04__г_13__ц_15]</t>
  </si>
  <si>
    <t>М__т_2_4_5__с_04__г_13__ц_15</t>
  </si>
  <si>
    <t>24_04</t>
  </si>
  <si>
    <t>24_05</t>
  </si>
  <si>
    <t>Численность иностранных обучающихся по программам ассистентуры-стажировки (очная форма)</t>
  </si>
  <si>
    <t>24_06</t>
  </si>
  <si>
    <t>24_07</t>
  </si>
  <si>
    <t>24_08</t>
  </si>
  <si>
    <t>24_09</t>
  </si>
  <si>
    <t>24_10</t>
  </si>
  <si>
    <t>24_11</t>
  </si>
  <si>
    <t>24_12</t>
  </si>
  <si>
    <t>Р8_c2</t>
  </si>
  <si>
    <t>25_01</t>
  </si>
  <si>
    <t>25_02</t>
  </si>
  <si>
    <t>25_03</t>
  </si>
  <si>
    <t>Количество индексируемых в базе данных Web of Science Core Collection публикаций за последние три полных года, в расчете на одного научно-педагогического работника (далее - НПР)</t>
  </si>
  <si>
    <t xml:space="preserve">Отношение числа публикаций типов "Article", "Review" образовательной организации высшего образования (далее - университет), определенное фракционным (дробным) счетом по организациям, за последние три полных года в научных изданиях, индексируемых в базе данных Web of Science Core Collection, включенных в индексы Science Citation Index Expanded (SCI-EXPANDED), Social Sciences Citation Index (SSCI), Arts &amp; Humanities Citation Index (A&amp;HCI), Conference Proceedings Citation Index - Science (CPCI-S) и Book Citation Index - Social Sciences &amp; Humanities (BKCI-SSH), с аффилиацией университета к численности НПР в отчетном году.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
Учитываются публикации типов "Article", "Review".
Для компьютерных наук учитываются публикации типа "Proceedings Paper", сделанные на конференциях уровня A* в компьютерных науках, проиндексированные в Conference Proceedings Citation Index - Science (CPCI-S) (список конференций уровня A* в компьютерных науках по рейтингу CORE (версия 2020 года) приведен в приложении к настоящему перечню).
Для базы данных BKCI-SSH учитывается только тип "Book". Учитываются только публикации, привязанные к верифицированному профилю организации в базе данных Web of Science Core Collection.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
</t>
  </si>
  <si>
    <t>Р1_с2</t>
  </si>
  <si>
    <t>Количество публикаций типов «Article», «Review» университета, определенное фракционным (дробным) счетом по организациям, за последние три полных года в научных изданиях, индексируемых в базе данных Web of Science Core Collection, включенных в индексы Science Citation Index Expanded (SCI-EXPANDED), Social Sciences Citation Index (SSCI), Arts &amp; Humanities Citation Index (A&amp;HCI).
 Для компьютерных наук учитываются публикации типа «Proceedings Paper», сделанные на конференциях уровня A* в компьютерных науках, проиндексированные в Conference Proceedings Citation Index - Science (CPCI-S).
 Для базы данных BKCI-SSH учитывается только тип «Book».</t>
  </si>
  <si>
    <t>18_01</t>
  </si>
  <si>
    <t>[WOS__Р1_с2]</t>
  </si>
  <si>
    <t>WOS__Р1_с2</t>
  </si>
  <si>
    <t>18_02</t>
  </si>
  <si>
    <t>18_03</t>
  </si>
  <si>
    <t>Количество индексируемых в базе данных Scopus публикаций типов "Article", "Review" за последние три полных года, в расчете на одного НПР</t>
  </si>
  <si>
    <t xml:space="preserve">Отношение числа публикаций университета, определенное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(список конференций уровня A* в компьютерных науках по рейтингу CORE (версия 2020 года) приведен в приложении к настоящему перечню).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
</t>
  </si>
  <si>
    <t>Р2_с2</t>
  </si>
  <si>
    <t>Количество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</si>
  <si>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19_01</t>
  </si>
  <si>
    <t>[WOS__Р2_с2]</t>
  </si>
  <si>
    <t>WOS__Р2_с2</t>
  </si>
  <si>
    <t>19_02</t>
  </si>
  <si>
    <t>19_03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</si>
</sst>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27" x14ac:knownFonts="1">
    <font>
      <sz val="11"/>
      <color theme="1"/>
      <name val="Calibri"/>
      <family val="2"/>
      <charset val="204"/>
      <scheme val="minor"/>
    </font>
    <font>
      <sz val="11"/>
      <color theme="1"/>
      <name val="Calibri"/>
      <family val="2"/>
      <charset val="204"/>
      <scheme val="minor"/>
    </font>
    <font>
      <sz val="10"/>
      <name val="Arial Cyr"/>
      <charset val="204"/>
    </font>
    <font>
      <sz val="8"/>
      <name val="Times New Roman"/>
      <family val="1"/>
      <charset val="204"/>
    </font>
    <font>
      <b/>
      <sz val="8"/>
      <name val="Times New Roman"/>
      <family val="1"/>
      <charset val="204"/>
    </font>
    <font>
      <sz val="10"/>
      <color theme="1"/>
      <name val="Times New Roman"/>
      <family val="1"/>
      <charset val="204"/>
    </font>
    <font>
      <sz val="8"/>
      <color theme="1"/>
      <name val="Calibri"/>
      <family val="2"/>
      <charset val="204"/>
      <scheme val="minor"/>
    </font>
    <font>
      <b/>
      <sz val="8"/>
      <color theme="1"/>
      <name val="Calibri"/>
      <family val="2"/>
      <charset val="204"/>
      <scheme val="minor"/>
    </font>
    <font>
      <b/>
      <sz val="8"/>
      <color theme="1"/>
      <name val="Times New Roman"/>
      <family val="1"/>
    </font>
    <font>
      <sz val="8"/>
      <color theme="1"/>
      <name val="Times New Roman"/>
      <family val="1"/>
    </font>
    <font>
      <sz val="8"/>
      <color theme="1"/>
      <name val="Times New Roman"/>
      <family val="1"/>
      <charset val="204"/>
    </font>
    <font>
      <b/>
      <sz val="8"/>
      <color theme="1"/>
      <name val="Times New Roman"/>
      <family val="1"/>
      <charset val="204"/>
    </font>
    <font>
      <b/>
      <sz val="8"/>
      <name val="Calibri"/>
      <family val="2"/>
      <charset val="204"/>
      <scheme val="minor"/>
    </font>
    <font>
      <sz val="8"/>
      <name val="Calibri"/>
      <family val="2"/>
      <charset val="204"/>
      <scheme val="minor"/>
    </font>
    <font>
      <sz val="10"/>
      <name val="Arial Cyr"/>
    </font>
    <font>
      <b/>
      <sz val="10"/>
      <color theme="1"/>
      <name val="Times New Roman"/>
      <family val="1"/>
      <charset val="204"/>
    </font>
    <font>
      <u/>
      <sz val="11"/>
      <color theme="10"/>
      <name val="Calibri"/>
      <family val="2"/>
      <charset val="204"/>
      <scheme val="minor"/>
    </font>
    <font>
      <sz val="11"/>
      <color theme="1"/>
      <name val="Calibri"/>
      <family val="2"/>
      <scheme val="minor"/>
    </font>
    <font>
      <sz val="8"/>
      <name val="Times New Roman"/>
      <family val="1"/>
    </font>
    <font>
      <sz val="10"/>
      <color theme="1"/>
      <name val="Arial Cyr"/>
    </font>
    <font>
      <sz val="11"/>
      <name val="Calibri"/>
      <family val="2"/>
      <charset val="204"/>
      <scheme val="minor"/>
    </font>
    <font>
      <b/>
      <sz val="10"/>
      <color theme="1"/>
      <name val="Times New Roman"/>
      <family val="1"/>
    </font>
    <font>
      <b/>
      <sz val="8"/>
      <color theme="1"/>
      <name val="Calibri"/>
      <family val="2"/>
      <charset val="204"/>
    </font>
    <font>
      <b/>
      <sz val="10"/>
      <name val="Times New Roman"/>
      <family val="1"/>
    </font>
    <font>
      <b/>
      <sz val="8"/>
      <name val="Times New Roman"/>
      <family val="1"/>
    </font>
    <font>
      <b/>
      <sz val="8"/>
      <name val="Calibri"/>
      <family val="2"/>
      <charset val="204"/>
    </font>
    <font>
      <b/>
      <sz val="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s>
  <borders count="66">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auto="1"/>
      </right>
      <top/>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style="medium">
        <color indexed="64"/>
      </right>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right style="thin">
        <color auto="1"/>
      </right>
      <top style="medium">
        <color indexed="64"/>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right style="thin">
        <color indexed="64"/>
      </right>
      <top/>
      <bottom style="medium">
        <color indexed="64"/>
      </bottom>
      <diagonal/>
    </border>
    <border>
      <left style="thin">
        <color auto="1"/>
      </left>
      <right style="medium">
        <color indexed="64"/>
      </right>
      <top style="medium">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indexed="64"/>
      </bottom>
      <diagonal/>
    </border>
    <border>
      <left style="thin">
        <color auto="1"/>
      </left>
      <right style="thin">
        <color auto="1"/>
      </right>
      <top/>
      <bottom style="thin">
        <color indexed="64"/>
      </bottom>
      <diagonal/>
    </border>
  </borders>
  <cellStyleXfs count="6">
    <xf numFmtId="0" fontId="0" fillId="0" borderId="0"/>
    <xf numFmtId="9" fontId="1" fillId="0" borderId="0"/>
    <xf numFmtId="0" fontId="2" fillId="0" borderId="0"/>
    <xf numFmtId="0" fontId="14" fillId="0" borderId="0"/>
    <xf numFmtId="0" fontId="16" fillId="0" borderId="0"/>
    <xf numFmtId="0" fontId="17" fillId="0" borderId="0"/>
  </cellStyleXfs>
  <cellXfs count="420">
    <xf numFmtId="0" fontId="0" fillId="0" borderId="0" xfId="0"/>
    <xf numFmtId="0" fontId="9" fillId="0" borderId="17" xfId="0" applyFont="1" applyBorder="1" applyAlignment="1">
      <alignment horizontal="center" wrapText="1"/>
    </xf>
    <xf numFmtId="0" fontId="9" fillId="0" borderId="0" xfId="0" applyFont="1" applyAlignment="1">
      <alignment vertical="center"/>
    </xf>
    <xf numFmtId="49" fontId="8" fillId="0" borderId="19" xfId="0" applyNumberFormat="1" applyFont="1" applyBorder="1" applyAlignment="1">
      <alignment horizontal="center" wrapText="1"/>
    </xf>
    <xf numFmtId="0" fontId="8" fillId="0" borderId="21" xfId="0" applyFont="1" applyBorder="1" applyAlignment="1">
      <alignment horizontal="center" vertical="center" wrapText="1"/>
    </xf>
    <xf numFmtId="0" fontId="10" fillId="0" borderId="15" xfId="0" applyFont="1" applyBorder="1" applyAlignment="1">
      <alignment horizontal="left" vertical="center" wrapText="1"/>
    </xf>
    <xf numFmtId="0" fontId="11" fillId="0" borderId="17" xfId="0" applyFont="1" applyBorder="1" applyAlignment="1">
      <alignment horizontal="center" vertical="center" wrapText="1"/>
    </xf>
    <xf numFmtId="14" fontId="8" fillId="0" borderId="18" xfId="0" applyNumberFormat="1" applyFont="1" applyBorder="1" applyAlignment="1">
      <alignment horizontal="center" wrapText="1"/>
    </xf>
    <xf numFmtId="0" fontId="9" fillId="0" borderId="36" xfId="0" applyFont="1" applyBorder="1" applyAlignment="1">
      <alignment horizontal="center" vertical="center" wrapText="1"/>
    </xf>
    <xf numFmtId="0" fontId="13" fillId="5" borderId="17" xfId="0" applyFont="1" applyFill="1" applyBorder="1" applyAlignment="1" applyProtection="1">
      <alignment horizontal="center" vertical="center"/>
      <protection locked="0"/>
    </xf>
    <xf numFmtId="0" fontId="11" fillId="0" borderId="48"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3" xfId="0" quotePrefix="1"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16" fontId="10" fillId="0" borderId="15" xfId="0" quotePrefix="1" applyNumberFormat="1" applyFont="1" applyBorder="1" applyAlignment="1">
      <alignment horizontal="center" vertical="center" wrapText="1"/>
    </xf>
    <xf numFmtId="164" fontId="22" fillId="0" borderId="19" xfId="0" applyNumberFormat="1" applyFont="1" applyBorder="1" applyAlignment="1">
      <alignment horizontal="center" vertical="center"/>
    </xf>
    <xf numFmtId="0" fontId="10" fillId="0" borderId="33" xfId="0" applyFont="1" applyBorder="1" applyAlignment="1">
      <alignment horizontal="left" vertical="center" wrapText="1"/>
    </xf>
    <xf numFmtId="16" fontId="10" fillId="0" borderId="33" xfId="0" quotePrefix="1" applyNumberFormat="1" applyFont="1" applyBorder="1" applyAlignment="1">
      <alignment horizontal="center" vertical="center" wrapText="1"/>
    </xf>
    <xf numFmtId="0" fontId="10" fillId="0" borderId="33" xfId="0" applyFont="1" applyBorder="1" applyAlignment="1">
      <alignment horizontal="center" vertical="center" wrapText="1"/>
    </xf>
    <xf numFmtId="164" fontId="22" fillId="0" borderId="53" xfId="0" applyNumberFormat="1" applyFont="1" applyBorder="1" applyAlignment="1">
      <alignment horizontal="center" vertical="center"/>
    </xf>
    <xf numFmtId="0" fontId="10" fillId="0" borderId="44" xfId="0" applyFont="1" applyBorder="1" applyAlignment="1">
      <alignment vertical="center" wrapText="1"/>
    </xf>
    <xf numFmtId="0" fontId="11" fillId="0" borderId="35" xfId="0" applyFont="1" applyBorder="1" applyAlignment="1">
      <alignment vertical="center" wrapText="1"/>
    </xf>
    <xf numFmtId="0" fontId="11" fillId="0" borderId="35" xfId="0" applyFont="1" applyBorder="1" applyAlignment="1">
      <alignment horizontal="left" vertical="center" wrapText="1"/>
    </xf>
    <xf numFmtId="0" fontId="11" fillId="0" borderId="35" xfId="0" quotePrefix="1" applyFont="1" applyBorder="1" applyAlignment="1">
      <alignment horizontal="center" vertical="center" wrapText="1"/>
    </xf>
    <xf numFmtId="0" fontId="11" fillId="0" borderId="35" xfId="0" applyFont="1" applyBorder="1" applyAlignment="1">
      <alignment horizontal="center" vertical="center" wrapText="1"/>
    </xf>
    <xf numFmtId="0" fontId="11" fillId="0" borderId="38" xfId="0" applyFont="1" applyBorder="1" applyAlignment="1">
      <alignment horizontal="center" vertical="center" wrapText="1"/>
    </xf>
    <xf numFmtId="0" fontId="6" fillId="0" borderId="50" xfId="0" applyFont="1" applyBorder="1"/>
    <xf numFmtId="0" fontId="11" fillId="0" borderId="39"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40" xfId="0" applyFont="1" applyBorder="1" applyAlignment="1">
      <alignment vertical="center" wrapText="1"/>
    </xf>
    <xf numFmtId="0" fontId="11" fillId="0" borderId="40" xfId="0" applyFont="1" applyBorder="1" applyAlignment="1">
      <alignment horizontal="left" vertical="center" wrapText="1"/>
    </xf>
    <xf numFmtId="0" fontId="11" fillId="0" borderId="40" xfId="0" applyFont="1" applyBorder="1" applyAlignment="1">
      <alignment horizontal="center" vertical="center" wrapText="1"/>
    </xf>
    <xf numFmtId="164" fontId="7" fillId="0" borderId="40" xfId="0" applyNumberFormat="1" applyFont="1" applyBorder="1" applyAlignment="1">
      <alignment horizontal="center" vertical="center"/>
    </xf>
    <xf numFmtId="164" fontId="7" fillId="0" borderId="41" xfId="0" applyNumberFormat="1" applyFont="1" applyBorder="1" applyAlignment="1">
      <alignment horizontal="center" vertical="center"/>
    </xf>
    <xf numFmtId="0" fontId="11" fillId="0" borderId="47" xfId="0" applyFont="1" applyBorder="1" applyAlignment="1">
      <alignment horizontal="center" vertical="center" wrapText="1"/>
    </xf>
    <xf numFmtId="0" fontId="10" fillId="0" borderId="15" xfId="0" applyFont="1" applyBorder="1" applyAlignment="1">
      <alignment vertical="center" wrapText="1"/>
    </xf>
    <xf numFmtId="0" fontId="10" fillId="0" borderId="15" xfId="0" quotePrefix="1" applyFont="1" applyBorder="1" applyAlignment="1">
      <alignment horizontal="left" vertical="center" wrapText="1"/>
    </xf>
    <xf numFmtId="0" fontId="10" fillId="0" borderId="15" xfId="0" quotePrefix="1" applyFont="1" applyBorder="1" applyAlignment="1">
      <alignment horizontal="center" vertical="center" wrapText="1"/>
    </xf>
    <xf numFmtId="0" fontId="6" fillId="0" borderId="15" xfId="0" applyFont="1" applyBorder="1" applyAlignment="1">
      <alignment horizontal="center" vertical="center"/>
    </xf>
    <xf numFmtId="164" fontId="6" fillId="0" borderId="15" xfId="0" applyNumberFormat="1" applyFont="1" applyBorder="1" applyAlignment="1">
      <alignment horizontal="center" vertical="center"/>
    </xf>
    <xf numFmtId="0" fontId="10" fillId="0" borderId="15" xfId="0" applyFont="1" applyBorder="1" applyAlignment="1">
      <alignment horizontal="left" vertical="center" wrapText="1" indent="2"/>
    </xf>
    <xf numFmtId="0" fontId="10" fillId="0" borderId="15" xfId="0" applyFont="1" applyBorder="1" applyAlignment="1">
      <alignment horizontal="left" vertical="center" wrapText="1" indent="4"/>
    </xf>
    <xf numFmtId="0" fontId="10" fillId="0" borderId="15" xfId="0" applyFont="1" applyBorder="1" applyAlignment="1">
      <alignment horizontal="left" vertical="center" wrapText="1" indent="6"/>
    </xf>
    <xf numFmtId="0" fontId="11" fillId="0" borderId="15" xfId="0" applyFont="1" applyBorder="1" applyAlignment="1">
      <alignment horizontal="left" vertical="center" wrapText="1" indent="1"/>
    </xf>
    <xf numFmtId="0" fontId="11" fillId="0" borderId="42" xfId="0" applyFont="1" applyBorder="1" applyAlignment="1">
      <alignment horizontal="center" vertical="center" wrapText="1"/>
    </xf>
    <xf numFmtId="0" fontId="0" fillId="0" borderId="0" xfId="0" applyAlignment="1">
      <alignment vertical="center"/>
    </xf>
    <xf numFmtId="0" fontId="10" fillId="0" borderId="33" xfId="0" applyFont="1" applyBorder="1" applyAlignment="1">
      <alignment vertical="center" wrapText="1"/>
    </xf>
    <xf numFmtId="0" fontId="6" fillId="0" borderId="33" xfId="0" applyFont="1" applyBorder="1" applyAlignment="1">
      <alignment horizontal="center" vertical="center"/>
    </xf>
    <xf numFmtId="164" fontId="6" fillId="0" borderId="33" xfId="0" applyNumberFormat="1" applyFont="1" applyBorder="1" applyAlignment="1">
      <alignment horizontal="center" vertical="center"/>
    </xf>
    <xf numFmtId="0" fontId="11" fillId="0" borderId="34" xfId="0" applyFont="1" applyBorder="1" applyAlignment="1">
      <alignment horizontal="center" vertical="center" wrapText="1"/>
    </xf>
    <xf numFmtId="0" fontId="11" fillId="0" borderId="22" xfId="0" applyFont="1" applyBorder="1" applyAlignment="1">
      <alignment horizontal="left" vertical="center" wrapText="1"/>
    </xf>
    <xf numFmtId="0" fontId="11" fillId="0" borderId="45" xfId="0" quotePrefix="1" applyFont="1" applyBorder="1" applyAlignment="1">
      <alignment horizontal="center" vertical="center" wrapText="1"/>
    </xf>
    <xf numFmtId="0" fontId="7" fillId="0" borderId="23" xfId="0" applyFont="1" applyBorder="1" applyAlignment="1">
      <alignment horizontal="center" vertical="center"/>
    </xf>
    <xf numFmtId="164" fontId="7" fillId="0" borderId="23" xfId="1" applyNumberFormat="1" applyFont="1" applyBorder="1" applyAlignment="1">
      <alignment horizontal="center" vertical="center"/>
    </xf>
    <xf numFmtId="164" fontId="7" fillId="3" borderId="23" xfId="1" applyNumberFormat="1" applyFont="1" applyFill="1" applyBorder="1" applyAlignment="1">
      <alignment horizontal="center" vertical="center"/>
    </xf>
    <xf numFmtId="164" fontId="6" fillId="0" borderId="23" xfId="1" applyNumberFormat="1" applyFont="1" applyBorder="1" applyAlignment="1">
      <alignment horizontal="center" vertical="center"/>
    </xf>
    <xf numFmtId="0" fontId="11" fillId="0" borderId="24"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16" xfId="0" quotePrefix="1" applyFont="1" applyBorder="1" applyAlignment="1">
      <alignment horizontal="center" vertical="center" wrapText="1"/>
    </xf>
    <xf numFmtId="0" fontId="11" fillId="0" borderId="27" xfId="0" applyFont="1" applyBorder="1" applyAlignment="1">
      <alignment horizontal="center" vertical="center" wrapText="1"/>
    </xf>
    <xf numFmtId="0" fontId="6" fillId="0" borderId="35" xfId="0" applyFont="1" applyBorder="1" applyAlignment="1">
      <alignment horizontal="center" vertical="center"/>
    </xf>
    <xf numFmtId="164" fontId="6" fillId="0" borderId="35" xfId="0" applyNumberFormat="1" applyFont="1" applyBorder="1" applyAlignment="1">
      <alignment horizontal="center" vertical="center"/>
    </xf>
    <xf numFmtId="0" fontId="11" fillId="0" borderId="23" xfId="0" applyFont="1" applyBorder="1" applyAlignment="1">
      <alignment vertical="center" wrapText="1"/>
    </xf>
    <xf numFmtId="0" fontId="10" fillId="0" borderId="15" xfId="0" applyFont="1" applyBorder="1" applyAlignment="1">
      <alignment vertical="top" wrapText="1"/>
    </xf>
    <xf numFmtId="0" fontId="10" fillId="0" borderId="17" xfId="0" applyFont="1" applyBorder="1" applyAlignment="1">
      <alignment horizontal="left" vertical="top" wrapText="1" indent="2"/>
    </xf>
    <xf numFmtId="0" fontId="10" fillId="0" borderId="15" xfId="0" applyFont="1" applyBorder="1" applyAlignment="1">
      <alignment horizontal="left" vertical="top" wrapText="1" indent="2"/>
    </xf>
    <xf numFmtId="0" fontId="10" fillId="0" borderId="16" xfId="0" applyFont="1" applyBorder="1" applyAlignment="1">
      <alignment vertical="center" wrapText="1"/>
    </xf>
    <xf numFmtId="0" fontId="10" fillId="0" borderId="41" xfId="0" applyFont="1" applyBorder="1" applyAlignment="1">
      <alignment vertical="center" wrapText="1"/>
    </xf>
    <xf numFmtId="164" fontId="7" fillId="0" borderId="23" xfId="0" applyNumberFormat="1" applyFont="1" applyBorder="1" applyAlignment="1">
      <alignment horizontal="center" vertical="center"/>
    </xf>
    <xf numFmtId="164" fontId="7" fillId="3" borderId="23" xfId="0" applyNumberFormat="1" applyFont="1" applyFill="1" applyBorder="1" applyAlignment="1">
      <alignment horizontal="center" vertical="center"/>
    </xf>
    <xf numFmtId="164" fontId="6" fillId="0" borderId="23" xfId="0" applyNumberFormat="1" applyFont="1" applyBorder="1" applyAlignment="1">
      <alignment horizontal="center" vertical="center"/>
    </xf>
    <xf numFmtId="0" fontId="10" fillId="0" borderId="28" xfId="0" applyFont="1" applyBorder="1" applyAlignment="1">
      <alignment horizontal="center" vertical="center" wrapText="1"/>
    </xf>
    <xf numFmtId="0" fontId="11" fillId="0" borderId="29" xfId="0" applyFont="1" applyBorder="1" applyAlignment="1">
      <alignment vertical="center" wrapText="1"/>
    </xf>
    <xf numFmtId="0" fontId="11" fillId="0" borderId="29" xfId="0" applyFont="1" applyBorder="1" applyAlignment="1">
      <alignment horizontal="left" vertical="center" wrapText="1"/>
    </xf>
    <xf numFmtId="0" fontId="11" fillId="0" borderId="29" xfId="0" quotePrefix="1" applyFont="1" applyBorder="1" applyAlignment="1">
      <alignment horizontal="center" vertical="center" wrapText="1"/>
    </xf>
    <xf numFmtId="0" fontId="6" fillId="0" borderId="29" xfId="0" applyFont="1" applyBorder="1" applyAlignment="1">
      <alignment horizontal="center" vertical="center"/>
    </xf>
    <xf numFmtId="164" fontId="6" fillId="0" borderId="29" xfId="0" applyNumberFormat="1" applyFont="1" applyBorder="1" applyAlignment="1">
      <alignment horizontal="center" vertical="center"/>
    </xf>
    <xf numFmtId="0" fontId="11" fillId="0" borderId="30" xfId="0" applyFont="1" applyBorder="1" applyAlignment="1">
      <alignment horizontal="center" vertical="center" wrapText="1"/>
    </xf>
    <xf numFmtId="0" fontId="10" fillId="0" borderId="33" xfId="0" quotePrefix="1" applyFont="1" applyBorder="1" applyAlignment="1">
      <alignment horizontal="center" vertical="center" wrapText="1"/>
    </xf>
    <xf numFmtId="0" fontId="10" fillId="0" borderId="0" xfId="0" applyFont="1" applyAlignment="1">
      <alignment horizontal="left"/>
    </xf>
    <xf numFmtId="0" fontId="8"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horizontal="left" vertical="center" wrapText="1"/>
    </xf>
    <xf numFmtId="0" fontId="9" fillId="2" borderId="15" xfId="0" applyFont="1" applyFill="1" applyBorder="1" applyAlignment="1">
      <alignment horizontal="center" vertical="center" wrapText="1"/>
    </xf>
    <xf numFmtId="0" fontId="9" fillId="2" borderId="36" xfId="0" applyFont="1" applyFill="1" applyBorder="1" applyAlignment="1">
      <alignment vertical="center" wrapText="1"/>
    </xf>
    <xf numFmtId="0" fontId="9" fillId="2" borderId="36"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3" borderId="15" xfId="0" applyFont="1" applyFill="1" applyBorder="1" applyAlignment="1">
      <alignment horizontal="center" vertical="center" wrapText="1"/>
    </xf>
    <xf numFmtId="0" fontId="9" fillId="3" borderId="15" xfId="0" applyFont="1" applyFill="1" applyBorder="1" applyAlignment="1">
      <alignment horizontal="left" vertical="center" wrapText="1"/>
    </xf>
    <xf numFmtId="0" fontId="9" fillId="3" borderId="36" xfId="0" applyFont="1" applyFill="1" applyBorder="1" applyAlignment="1">
      <alignment horizontal="center" vertical="center" wrapText="1"/>
    </xf>
    <xf numFmtId="0" fontId="9" fillId="0" borderId="50" xfId="0" applyFont="1" applyBorder="1"/>
    <xf numFmtId="0" fontId="4" fillId="0" borderId="39" xfId="0" applyFont="1" applyBorder="1" applyAlignment="1">
      <alignment horizontal="center" vertical="center" wrapText="1"/>
    </xf>
    <xf numFmtId="0" fontId="4" fillId="0" borderId="55" xfId="0" applyFont="1" applyBorder="1" applyAlignment="1">
      <alignment horizontal="center" vertical="center" wrapText="1"/>
    </xf>
    <xf numFmtId="0" fontId="20" fillId="0" borderId="0" xfId="0" applyFont="1"/>
    <xf numFmtId="0" fontId="4" fillId="0" borderId="3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5" xfId="0" applyFont="1" applyBorder="1" applyAlignment="1">
      <alignment horizontal="center" vertical="center" wrapText="1"/>
    </xf>
    <xf numFmtId="0" fontId="12" fillId="0" borderId="23" xfId="0" applyFont="1" applyBorder="1" applyAlignment="1">
      <alignment horizontal="center" vertical="center"/>
    </xf>
    <xf numFmtId="164" fontId="12" fillId="0" borderId="23" xfId="1" applyNumberFormat="1" applyFont="1" applyBorder="1" applyAlignment="1">
      <alignment horizontal="center" vertical="center" wrapText="1"/>
    </xf>
    <xf numFmtId="164" fontId="13" fillId="0" borderId="23" xfId="1" applyNumberFormat="1" applyFont="1" applyBorder="1" applyAlignment="1">
      <alignment horizontal="center" vertical="center" wrapText="1"/>
    </xf>
    <xf numFmtId="0" fontId="12" fillId="0" borderId="24" xfId="0" applyFont="1" applyBorder="1" applyAlignment="1">
      <alignment horizontal="center" vertical="center"/>
    </xf>
    <xf numFmtId="0" fontId="4" fillId="0" borderId="16" xfId="0" applyFont="1" applyBorder="1" applyAlignment="1">
      <alignment horizontal="center" vertical="center" wrapText="1"/>
    </xf>
    <xf numFmtId="0" fontId="13" fillId="0" borderId="15" xfId="0" applyFont="1" applyBorder="1" applyAlignment="1">
      <alignment horizontal="center" vertical="center"/>
    </xf>
    <xf numFmtId="164" fontId="13" fillId="0" borderId="15" xfId="0" applyNumberFormat="1" applyFont="1" applyBorder="1" applyAlignment="1">
      <alignment horizontal="center" vertical="center"/>
    </xf>
    <xf numFmtId="0" fontId="25" fillId="4" borderId="31" xfId="0" applyFont="1" applyFill="1" applyBorder="1" applyAlignment="1">
      <alignment horizontal="left" vertical="center"/>
    </xf>
    <xf numFmtId="0" fontId="4" fillId="0" borderId="48" xfId="0" applyFont="1" applyBorder="1" applyAlignment="1">
      <alignment horizontal="center" vertical="center" wrapText="1"/>
    </xf>
    <xf numFmtId="0" fontId="13" fillId="0" borderId="17" xfId="0" applyFont="1" applyBorder="1" applyAlignment="1">
      <alignment horizontal="center" vertical="center"/>
    </xf>
    <xf numFmtId="164" fontId="13" fillId="0" borderId="17" xfId="0" applyNumberFormat="1" applyFont="1" applyBorder="1" applyAlignment="1">
      <alignment horizontal="center" vertical="center"/>
    </xf>
    <xf numFmtId="0" fontId="3" fillId="0" borderId="16" xfId="0" applyFont="1" applyBorder="1" applyAlignment="1">
      <alignment horizontal="center" vertical="center" wrapText="1"/>
    </xf>
    <xf numFmtId="0" fontId="25" fillId="0" borderId="31" xfId="0" applyFont="1" applyBorder="1" applyAlignment="1">
      <alignment horizontal="center" vertical="center"/>
    </xf>
    <xf numFmtId="0" fontId="3" fillId="0" borderId="54" xfId="0" applyFont="1" applyBorder="1" applyAlignment="1">
      <alignment horizontal="center" vertical="center" wrapText="1"/>
    </xf>
    <xf numFmtId="0" fontId="13" fillId="0" borderId="35" xfId="0" applyFont="1" applyBorder="1" applyAlignment="1">
      <alignment horizontal="center" vertical="center"/>
    </xf>
    <xf numFmtId="164" fontId="13" fillId="0" borderId="35" xfId="0" applyNumberFormat="1" applyFont="1" applyBorder="1" applyAlignment="1">
      <alignment horizontal="center" vertical="center"/>
    </xf>
    <xf numFmtId="0" fontId="25" fillId="0" borderId="38" xfId="0" applyFont="1" applyBorder="1" applyAlignment="1">
      <alignment horizontal="center" vertical="center"/>
    </xf>
    <xf numFmtId="0" fontId="4" fillId="0" borderId="23" xfId="0" applyFont="1" applyBorder="1" applyAlignment="1">
      <alignment vertical="center" wrapText="1"/>
    </xf>
    <xf numFmtId="0" fontId="4" fillId="0" borderId="23" xfId="0" applyFont="1" applyBorder="1" applyAlignment="1">
      <alignment horizontal="left" vertical="center" wrapText="1"/>
    </xf>
    <xf numFmtId="0" fontId="4" fillId="0" borderId="23" xfId="0" applyFont="1" applyBorder="1" applyAlignment="1">
      <alignment horizontal="center" vertical="center" wrapText="1"/>
    </xf>
    <xf numFmtId="164" fontId="12" fillId="0" borderId="23" xfId="0" applyNumberFormat="1" applyFont="1" applyBorder="1" applyAlignment="1">
      <alignment horizontal="center" vertical="center"/>
    </xf>
    <xf numFmtId="164" fontId="12" fillId="3" borderId="23" xfId="0" applyNumberFormat="1" applyFont="1" applyFill="1" applyBorder="1" applyAlignment="1">
      <alignment horizontal="center" vertical="center"/>
    </xf>
    <xf numFmtId="164" fontId="13" fillId="0" borderId="23" xfId="0" applyNumberFormat="1" applyFont="1" applyBorder="1" applyAlignment="1">
      <alignment horizontal="center" vertical="center"/>
    </xf>
    <xf numFmtId="0" fontId="3" fillId="0" borderId="15" xfId="0" applyFont="1" applyBorder="1" applyAlignment="1">
      <alignment vertical="center" wrapText="1"/>
    </xf>
    <xf numFmtId="0" fontId="3" fillId="0" borderId="15" xfId="0" quotePrefix="1" applyFont="1" applyBorder="1" applyAlignment="1">
      <alignment horizontal="left" vertical="center" wrapText="1"/>
    </xf>
    <xf numFmtId="0" fontId="3" fillId="0" borderId="15" xfId="0" quotePrefix="1" applyFont="1" applyBorder="1" applyAlignment="1">
      <alignment horizontal="center" vertical="center" wrapText="1"/>
    </xf>
    <xf numFmtId="0" fontId="12" fillId="0" borderId="31" xfId="0" applyFont="1" applyBorder="1" applyAlignment="1">
      <alignment horizontal="center" vertical="center"/>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33" xfId="0" applyFont="1" applyBorder="1" applyAlignment="1">
      <alignment vertical="center" wrapText="1"/>
    </xf>
    <xf numFmtId="0" fontId="3" fillId="0" borderId="17" xfId="0" applyFont="1" applyBorder="1" applyAlignment="1">
      <alignment horizontal="center" vertical="center" wrapText="1"/>
    </xf>
    <xf numFmtId="0" fontId="13" fillId="0" borderId="33" xfId="0" applyFont="1" applyBorder="1" applyAlignment="1">
      <alignment horizontal="center" vertical="center"/>
    </xf>
    <xf numFmtId="164" fontId="13" fillId="0" borderId="33" xfId="0" applyNumberFormat="1" applyFont="1" applyBorder="1" applyAlignment="1">
      <alignment horizontal="center" vertical="center"/>
    </xf>
    <xf numFmtId="0" fontId="4" fillId="0" borderId="34" xfId="0" applyFont="1" applyBorder="1" applyAlignment="1">
      <alignment horizontal="center" vertical="center" wrapText="1"/>
    </xf>
    <xf numFmtId="0" fontId="4" fillId="0" borderId="31" xfId="0" applyFont="1" applyBorder="1" applyAlignment="1">
      <alignment horizontal="center" vertical="center"/>
    </xf>
    <xf numFmtId="0" fontId="3" fillId="0" borderId="17" xfId="0" applyFont="1" applyBorder="1" applyAlignment="1">
      <alignment vertical="center" wrapText="1"/>
    </xf>
    <xf numFmtId="0" fontId="4" fillId="0" borderId="27" xfId="0" applyFont="1" applyBorder="1" applyAlignment="1">
      <alignment horizontal="center" vertical="center" wrapText="1"/>
    </xf>
    <xf numFmtId="164" fontId="12" fillId="0" borderId="23" xfId="1" applyNumberFormat="1" applyFont="1" applyBorder="1" applyAlignment="1">
      <alignment horizontal="center" vertical="center"/>
    </xf>
    <xf numFmtId="164" fontId="12" fillId="3" borderId="23" xfId="1" applyNumberFormat="1" applyFont="1" applyFill="1" applyBorder="1" applyAlignment="1">
      <alignment horizontal="center" vertical="center"/>
    </xf>
    <xf numFmtId="164" fontId="13" fillId="0" borderId="23" xfId="1" applyNumberFormat="1" applyFont="1" applyBorder="1" applyAlignment="1">
      <alignment horizontal="center" vertical="center"/>
    </xf>
    <xf numFmtId="0" fontId="3" fillId="0" borderId="17" xfId="0" applyFont="1" applyBorder="1" applyAlignment="1">
      <alignment horizontal="left" vertical="center" wrapText="1"/>
    </xf>
    <xf numFmtId="0" fontId="3" fillId="0" borderId="49" xfId="0" applyFont="1" applyBorder="1" applyAlignment="1">
      <alignment horizontal="left" vertical="center" wrapText="1"/>
    </xf>
    <xf numFmtId="0" fontId="3" fillId="0" borderId="41" xfId="0" applyFont="1" applyBorder="1" applyAlignment="1">
      <alignment horizontal="left" vertical="center" wrapText="1"/>
    </xf>
    <xf numFmtId="0" fontId="3" fillId="0" borderId="33" xfId="0" applyFont="1" applyBorder="1" applyAlignment="1">
      <alignment horizontal="left" vertical="center" wrapText="1"/>
    </xf>
    <xf numFmtId="0" fontId="3" fillId="0" borderId="33" xfId="0" applyFont="1" applyBorder="1" applyAlignment="1">
      <alignment horizontal="center" vertical="center" wrapText="1"/>
    </xf>
    <xf numFmtId="0" fontId="4" fillId="2" borderId="41" xfId="0" applyFont="1" applyFill="1" applyBorder="1" applyAlignment="1">
      <alignment vertical="center" wrapText="1"/>
    </xf>
    <xf numFmtId="0" fontId="4" fillId="2" borderId="41" xfId="0" applyFont="1" applyFill="1" applyBorder="1" applyAlignment="1">
      <alignment horizontal="left" vertical="center" wrapText="1"/>
    </xf>
    <xf numFmtId="0" fontId="4" fillId="2" borderId="41" xfId="0" applyFont="1" applyFill="1" applyBorder="1" applyAlignment="1">
      <alignment horizontal="center" vertical="center" wrapText="1"/>
    </xf>
    <xf numFmtId="164" fontId="12" fillId="2" borderId="41" xfId="0" applyNumberFormat="1" applyFont="1" applyFill="1" applyBorder="1" applyAlignment="1">
      <alignment horizontal="center" vertical="center"/>
    </xf>
    <xf numFmtId="164" fontId="13" fillId="2" borderId="41" xfId="0" applyNumberFormat="1" applyFont="1" applyFill="1" applyBorder="1" applyAlignment="1">
      <alignment horizontal="center" vertical="center"/>
    </xf>
    <xf numFmtId="0" fontId="4" fillId="2" borderId="47" xfId="0" applyFont="1" applyFill="1" applyBorder="1" applyAlignment="1">
      <alignment horizontal="center" vertical="center" wrapText="1"/>
    </xf>
    <xf numFmtId="0" fontId="3" fillId="2" borderId="15" xfId="0" applyFont="1" applyFill="1" applyBorder="1" applyAlignment="1">
      <alignment vertical="center" wrapText="1"/>
    </xf>
    <xf numFmtId="0" fontId="3" fillId="2" borderId="15"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13" fillId="2" borderId="15" xfId="0" applyFont="1" applyFill="1" applyBorder="1" applyAlignment="1">
      <alignment horizontal="center" vertical="center"/>
    </xf>
    <xf numFmtId="164" fontId="13" fillId="2" borderId="15" xfId="0" applyNumberFormat="1" applyFont="1" applyFill="1" applyBorder="1" applyAlignment="1">
      <alignment horizontal="center" vertical="center"/>
    </xf>
    <xf numFmtId="0" fontId="4" fillId="2" borderId="31" xfId="0" applyFont="1" applyFill="1" applyBorder="1" applyAlignment="1">
      <alignment horizontal="center" vertical="center" wrapText="1"/>
    </xf>
    <xf numFmtId="0" fontId="3" fillId="2" borderId="33" xfId="0" applyFont="1" applyFill="1" applyBorder="1" applyAlignment="1">
      <alignment vertical="center" wrapText="1"/>
    </xf>
    <xf numFmtId="0" fontId="3" fillId="2" borderId="17" xfId="0" applyFont="1" applyFill="1" applyBorder="1" applyAlignment="1">
      <alignment horizontal="center" vertical="center" wrapText="1"/>
    </xf>
    <xf numFmtId="0" fontId="13" fillId="2" borderId="33" xfId="0" applyFont="1" applyFill="1" applyBorder="1" applyAlignment="1">
      <alignment horizontal="center" vertical="center"/>
    </xf>
    <xf numFmtId="164" fontId="13" fillId="2" borderId="33" xfId="0" applyNumberFormat="1" applyFont="1" applyFill="1" applyBorder="1" applyAlignment="1">
      <alignment horizontal="center" vertical="center"/>
    </xf>
    <xf numFmtId="0" fontId="4" fillId="2" borderId="34" xfId="0" applyFont="1" applyFill="1" applyBorder="1" applyAlignment="1">
      <alignment horizontal="center" vertical="center" wrapText="1"/>
    </xf>
    <xf numFmtId="0" fontId="4" fillId="2" borderId="23" xfId="0" applyFont="1" applyFill="1" applyBorder="1" applyAlignment="1">
      <alignment vertical="center" wrapText="1"/>
    </xf>
    <xf numFmtId="0" fontId="4" fillId="2" borderId="23"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12" fillId="2" borderId="23" xfId="0" applyFont="1" applyFill="1" applyBorder="1" applyAlignment="1">
      <alignment horizontal="center" vertical="center"/>
    </xf>
    <xf numFmtId="164" fontId="12" fillId="2" borderId="23" xfId="1" applyNumberFormat="1" applyFont="1" applyFill="1" applyBorder="1" applyAlignment="1">
      <alignment horizontal="center" vertical="center"/>
    </xf>
    <xf numFmtId="164" fontId="13" fillId="2" borderId="23" xfId="1" applyNumberFormat="1" applyFont="1" applyFill="1" applyBorder="1" applyAlignment="1">
      <alignment horizontal="center" vertical="center"/>
    </xf>
    <xf numFmtId="0" fontId="12" fillId="2" borderId="24" xfId="0" applyFont="1" applyFill="1" applyBorder="1" applyAlignment="1">
      <alignment horizontal="center" vertical="center"/>
    </xf>
    <xf numFmtId="0" fontId="12" fillId="2" borderId="3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0" borderId="0" xfId="0" applyFont="1" applyAlignment="1">
      <alignment horizontal="left"/>
    </xf>
    <xf numFmtId="0" fontId="18" fillId="0" borderId="17" xfId="0" applyFont="1" applyBorder="1" applyAlignment="1">
      <alignment horizontal="center" wrapText="1"/>
    </xf>
    <xf numFmtId="14" fontId="24" fillId="0" borderId="18" xfId="0" applyNumberFormat="1" applyFont="1" applyBorder="1" applyAlignment="1">
      <alignment horizontal="center" wrapText="1"/>
    </xf>
    <xf numFmtId="49" fontId="24" fillId="0" borderId="19" xfId="0" applyNumberFormat="1" applyFont="1" applyBorder="1" applyAlignment="1">
      <alignment horizontal="center" wrapText="1"/>
    </xf>
    <xf numFmtId="0" fontId="24" fillId="0" borderId="21" xfId="0" applyFont="1" applyBorder="1" applyAlignment="1">
      <alignment horizontal="center" vertical="center" wrapText="1"/>
    </xf>
    <xf numFmtId="0" fontId="18" fillId="0" borderId="0" xfId="0" applyFont="1" applyAlignment="1">
      <alignment vertical="center" wrapText="1"/>
    </xf>
    <xf numFmtId="0" fontId="18" fillId="0" borderId="36" xfId="0" applyFont="1" applyBorder="1" applyAlignment="1">
      <alignment horizontal="center" vertical="center" wrapText="1"/>
    </xf>
    <xf numFmtId="0" fontId="3" fillId="0" borderId="36" xfId="0" applyFont="1" applyBorder="1" applyAlignment="1">
      <alignment horizontal="center" vertical="center" wrapText="1"/>
    </xf>
    <xf numFmtId="0" fontId="3" fillId="2" borderId="36" xfId="0" applyFont="1" applyFill="1" applyBorder="1" applyAlignment="1">
      <alignment vertical="center" wrapText="1"/>
    </xf>
    <xf numFmtId="0" fontId="3" fillId="2" borderId="36" xfId="0" applyFont="1" applyFill="1" applyBorder="1" applyAlignment="1">
      <alignment horizontal="center" vertical="center" wrapText="1"/>
    </xf>
    <xf numFmtId="0" fontId="3" fillId="0" borderId="50" xfId="0" applyFont="1" applyBorder="1"/>
    <xf numFmtId="0" fontId="4" fillId="0" borderId="24" xfId="0" applyFont="1" applyBorder="1" applyAlignment="1">
      <alignment horizontal="center" vertical="center" wrapText="1"/>
    </xf>
    <xf numFmtId="0" fontId="4" fillId="0" borderId="23" xfId="0" applyFont="1" applyBorder="1" applyAlignment="1">
      <alignment horizontal="left" vertical="top" wrapText="1"/>
    </xf>
    <xf numFmtId="0" fontId="3" fillId="0" borderId="0" xfId="0" applyFont="1" applyAlignment="1">
      <alignment horizontal="center"/>
    </xf>
    <xf numFmtId="165" fontId="12" fillId="3" borderId="23" xfId="1" applyNumberFormat="1" applyFont="1" applyFill="1" applyBorder="1" applyAlignment="1">
      <alignment horizontal="center" vertical="center" wrapText="1"/>
    </xf>
    <xf numFmtId="165" fontId="12" fillId="3" borderId="23" xfId="1" applyNumberFormat="1" applyFont="1" applyFill="1" applyBorder="1" applyAlignment="1">
      <alignment horizontal="center" vertical="center"/>
    </xf>
    <xf numFmtId="165" fontId="12" fillId="2" borderId="23" xfId="1" applyNumberFormat="1" applyFont="1" applyFill="1" applyBorder="1" applyAlignment="1">
      <alignment horizontal="center" vertical="center"/>
    </xf>
    <xf numFmtId="0" fontId="11" fillId="0" borderId="0" xfId="3" applyFont="1" applyAlignment="1">
      <alignment vertical="center" wrapText="1"/>
    </xf>
    <xf numFmtId="0" fontId="10" fillId="0" borderId="0" xfId="3" applyFont="1" applyAlignment="1">
      <alignment vertical="top" wrapText="1"/>
    </xf>
    <xf numFmtId="0" fontId="19" fillId="0" borderId="0" xfId="3" applyFont="1"/>
    <xf numFmtId="0" fontId="10" fillId="0" borderId="0" xfId="3" applyFont="1" applyAlignment="1">
      <alignment horizontal="center" vertical="top" wrapText="1"/>
    </xf>
    <xf numFmtId="0" fontId="10" fillId="0" borderId="0" xfId="3" applyFont="1" applyAlignment="1">
      <alignment horizontal="center" vertical="center"/>
    </xf>
    <xf numFmtId="0" fontId="10" fillId="0" borderId="0" xfId="3" applyFont="1" applyAlignment="1">
      <alignment horizontal="center" vertical="center" wrapText="1"/>
    </xf>
    <xf numFmtId="0" fontId="11" fillId="0" borderId="7" xfId="3" applyFont="1" applyBorder="1"/>
    <xf numFmtId="0" fontId="11" fillId="0" borderId="0" xfId="3" applyFont="1"/>
    <xf numFmtId="0" fontId="11" fillId="0" borderId="8" xfId="3" applyFont="1" applyBorder="1"/>
    <xf numFmtId="0" fontId="10" fillId="0" borderId="10" xfId="3" applyFont="1" applyBorder="1"/>
    <xf numFmtId="0" fontId="10" fillId="0" borderId="11" xfId="3" applyFont="1" applyBorder="1"/>
    <xf numFmtId="0" fontId="19" fillId="0" borderId="11" xfId="3" applyFont="1" applyBorder="1"/>
    <xf numFmtId="0" fontId="10" fillId="0" borderId="12" xfId="3" applyFont="1" applyBorder="1"/>
    <xf numFmtId="0" fontId="11" fillId="0" borderId="0" xfId="3" applyFont="1" applyAlignment="1">
      <alignment horizontal="center" vertical="center" wrapText="1"/>
    </xf>
    <xf numFmtId="0" fontId="10" fillId="0" borderId="13" xfId="3" applyFont="1" applyBorder="1"/>
    <xf numFmtId="0" fontId="10" fillId="0" borderId="0" xfId="3" applyFont="1" applyAlignment="1">
      <alignment wrapText="1"/>
    </xf>
    <xf numFmtId="0" fontId="10" fillId="0" borderId="0" xfId="3" applyFont="1" applyAlignment="1">
      <alignment horizontal="right" vertical="top"/>
    </xf>
    <xf numFmtId="0" fontId="10" fillId="0" borderId="0" xfId="3" applyFont="1" applyAlignment="1">
      <alignment horizontal="center" vertical="top"/>
    </xf>
    <xf numFmtId="0" fontId="11" fillId="0" borderId="0" xfId="3" applyFont="1" applyAlignment="1">
      <alignment horizontal="center" vertical="center"/>
    </xf>
    <xf numFmtId="0" fontId="0" fillId="0" borderId="20" xfId="0" applyBorder="1" applyProtection="1">
      <protection locked="0"/>
    </xf>
    <xf numFmtId="0" fontId="10" fillId="0" borderId="19" xfId="0" applyFont="1" applyBorder="1" applyAlignment="1" applyProtection="1">
      <alignment horizontal="center" wrapText="1"/>
      <protection locked="0"/>
    </xf>
    <xf numFmtId="0" fontId="9" fillId="0" borderId="20" xfId="0" applyFont="1" applyBorder="1" applyAlignment="1" applyProtection="1">
      <alignment wrapText="1"/>
      <protection locked="0"/>
    </xf>
    <xf numFmtId="49" fontId="8" fillId="0" borderId="19" xfId="0" applyNumberFormat="1" applyFont="1" applyBorder="1" applyAlignment="1" applyProtection="1">
      <alignment horizontal="center" wrapText="1"/>
      <protection locked="0"/>
    </xf>
    <xf numFmtId="0" fontId="10" fillId="0" borderId="19" xfId="0" applyFont="1" applyBorder="1" applyAlignment="1" applyProtection="1">
      <alignment horizontal="center" vertical="center" wrapText="1"/>
      <protection locked="0"/>
    </xf>
    <xf numFmtId="0" fontId="20" fillId="0" borderId="20" xfId="0" applyFont="1" applyBorder="1" applyProtection="1">
      <protection locked="0"/>
    </xf>
    <xf numFmtId="0" fontId="3" fillId="0" borderId="19" xfId="0" applyFont="1" applyBorder="1" applyAlignment="1" applyProtection="1">
      <alignment horizontal="center" vertical="center" wrapText="1"/>
      <protection locked="0"/>
    </xf>
    <xf numFmtId="0" fontId="18" fillId="0" borderId="20" xfId="0" applyFont="1" applyBorder="1" applyAlignment="1" applyProtection="1">
      <alignment wrapText="1"/>
      <protection locked="0"/>
    </xf>
    <xf numFmtId="3" fontId="10" fillId="3" borderId="15" xfId="0" applyNumberFormat="1" applyFont="1" applyFill="1" applyBorder="1" applyAlignment="1">
      <alignment horizontal="center" vertical="center" wrapText="1"/>
    </xf>
    <xf numFmtId="3" fontId="7" fillId="3" borderId="23" xfId="0" applyNumberFormat="1" applyFont="1" applyFill="1" applyBorder="1" applyAlignment="1">
      <alignment horizontal="center" vertical="center"/>
    </xf>
    <xf numFmtId="3" fontId="7" fillId="3" borderId="51" xfId="0" applyNumberFormat="1" applyFont="1" applyFill="1" applyBorder="1" applyAlignment="1">
      <alignment horizontal="center" vertical="center"/>
    </xf>
    <xf numFmtId="3" fontId="7" fillId="5" borderId="49" xfId="0" applyNumberFormat="1" applyFont="1" applyFill="1" applyBorder="1" applyAlignment="1" applyProtection="1">
      <alignment horizontal="center" vertical="center"/>
      <protection locked="0"/>
    </xf>
    <xf numFmtId="3" fontId="7" fillId="5" borderId="52" xfId="0" applyNumberFormat="1" applyFont="1" applyFill="1" applyBorder="1" applyAlignment="1" applyProtection="1">
      <alignment horizontal="center" vertical="center"/>
      <protection locked="0"/>
    </xf>
    <xf numFmtId="3" fontId="7" fillId="5" borderId="35" xfId="0" applyNumberFormat="1" applyFont="1" applyFill="1" applyBorder="1" applyAlignment="1" applyProtection="1">
      <alignment horizontal="center" vertical="center"/>
      <protection locked="0"/>
    </xf>
    <xf numFmtId="165" fontId="10" fillId="3" borderId="15" xfId="0" applyNumberFormat="1" applyFont="1" applyFill="1" applyBorder="1" applyAlignment="1">
      <alignment horizontal="center" vertical="center" wrapText="1"/>
    </xf>
    <xf numFmtId="165" fontId="7" fillId="3" borderId="40" xfId="0" applyNumberFormat="1" applyFont="1" applyFill="1" applyBorder="1" applyAlignment="1">
      <alignment horizontal="center" vertical="center"/>
    </xf>
    <xf numFmtId="165" fontId="7" fillId="3" borderId="15" xfId="0" applyNumberFormat="1" applyFont="1" applyFill="1" applyBorder="1" applyAlignment="1">
      <alignment horizontal="center" vertical="center"/>
    </xf>
    <xf numFmtId="165" fontId="6" fillId="3" borderId="15" xfId="0" applyNumberFormat="1" applyFont="1" applyFill="1" applyBorder="1" applyAlignment="1">
      <alignment horizontal="center" vertical="center"/>
    </xf>
    <xf numFmtId="165" fontId="6" fillId="5" borderId="15" xfId="0" applyNumberFormat="1" applyFont="1" applyFill="1" applyBorder="1" applyAlignment="1" applyProtection="1">
      <alignment horizontal="center" vertical="center"/>
      <protection locked="0"/>
    </xf>
    <xf numFmtId="166" fontId="6" fillId="5" borderId="15" xfId="0" applyNumberFormat="1" applyFont="1" applyFill="1" applyBorder="1" applyAlignment="1" applyProtection="1">
      <alignment horizontal="center" vertical="center"/>
      <protection locked="0"/>
    </xf>
    <xf numFmtId="166" fontId="6" fillId="5" borderId="33" xfId="0" applyNumberFormat="1" applyFont="1" applyFill="1" applyBorder="1" applyAlignment="1" applyProtection="1">
      <alignment horizontal="center" vertical="center"/>
      <protection locked="0"/>
    </xf>
    <xf numFmtId="166" fontId="6" fillId="3" borderId="15" xfId="0" applyNumberFormat="1" applyFont="1" applyFill="1" applyBorder="1" applyAlignment="1">
      <alignment horizontal="center" vertical="center"/>
    </xf>
    <xf numFmtId="3" fontId="6" fillId="5" borderId="15" xfId="0" applyNumberFormat="1" applyFont="1" applyFill="1" applyBorder="1" applyAlignment="1" applyProtection="1">
      <alignment horizontal="center" vertical="center"/>
      <protection locked="0"/>
    </xf>
    <xf numFmtId="3" fontId="6" fillId="5" borderId="35" xfId="0" applyNumberFormat="1" applyFont="1" applyFill="1" applyBorder="1" applyAlignment="1" applyProtection="1">
      <alignment horizontal="center" vertical="center"/>
      <protection locked="0"/>
    </xf>
    <xf numFmtId="0" fontId="10" fillId="0" borderId="48" xfId="0" quotePrefix="1" applyFont="1" applyBorder="1" applyAlignment="1">
      <alignment horizontal="center" vertical="center" wrapText="1"/>
    </xf>
    <xf numFmtId="0" fontId="6" fillId="0" borderId="17" xfId="0" applyFont="1" applyBorder="1" applyAlignment="1">
      <alignment horizontal="center" vertical="center"/>
    </xf>
    <xf numFmtId="164" fontId="6" fillId="0" borderId="17" xfId="0" applyNumberFormat="1" applyFont="1" applyBorder="1" applyAlignment="1">
      <alignment horizontal="center" vertical="center"/>
    </xf>
    <xf numFmtId="3" fontId="6" fillId="5" borderId="17" xfId="0" applyNumberFormat="1" applyFont="1" applyFill="1" applyBorder="1" applyAlignment="1" applyProtection="1">
      <alignment horizontal="center" vertical="center"/>
      <protection locked="0"/>
    </xf>
    <xf numFmtId="0" fontId="10" fillId="0" borderId="56" xfId="0" quotePrefix="1" applyFont="1" applyBorder="1" applyAlignment="1">
      <alignment horizontal="center" vertical="center" wrapText="1"/>
    </xf>
    <xf numFmtId="0" fontId="6" fillId="0" borderId="41" xfId="0" applyFont="1" applyBorder="1" applyAlignment="1">
      <alignment horizontal="center" vertical="center"/>
    </xf>
    <xf numFmtId="164" fontId="6" fillId="0" borderId="41" xfId="0" applyNumberFormat="1" applyFont="1" applyBorder="1" applyAlignment="1">
      <alignment horizontal="center" vertical="center"/>
    </xf>
    <xf numFmtId="3" fontId="6" fillId="5" borderId="41" xfId="0" applyNumberFormat="1" applyFont="1" applyFill="1" applyBorder="1" applyAlignment="1" applyProtection="1">
      <alignment horizontal="center" vertical="center"/>
      <protection locked="0"/>
    </xf>
    <xf numFmtId="0" fontId="10" fillId="0" borderId="17" xfId="0" applyFont="1" applyBorder="1" applyAlignment="1">
      <alignment vertical="center" wrapText="1"/>
    </xf>
    <xf numFmtId="0" fontId="10" fillId="0" borderId="41" xfId="0" applyFont="1" applyBorder="1" applyAlignment="1">
      <alignment horizontal="left" vertical="center" wrapText="1" indent="3"/>
    </xf>
    <xf numFmtId="164" fontId="6" fillId="0" borderId="57" xfId="0" applyNumberFormat="1" applyFont="1" applyBorder="1" applyAlignment="1">
      <alignment horizontal="center"/>
    </xf>
    <xf numFmtId="164" fontId="6" fillId="0" borderId="50" xfId="0" applyNumberFormat="1" applyFont="1" applyBorder="1" applyAlignment="1">
      <alignment horizontal="center"/>
    </xf>
    <xf numFmtId="0" fontId="10" fillId="0" borderId="58" xfId="0" quotePrefix="1" applyFont="1" applyBorder="1" applyAlignment="1">
      <alignment horizontal="center" vertical="center" wrapText="1"/>
    </xf>
    <xf numFmtId="0" fontId="11" fillId="0" borderId="45" xfId="0" applyFont="1" applyBorder="1" applyAlignment="1">
      <alignment horizontal="left" vertical="center" wrapText="1"/>
    </xf>
    <xf numFmtId="0" fontId="10" fillId="0" borderId="16" xfId="0" applyFont="1" applyBorder="1" applyAlignment="1">
      <alignment horizontal="left" vertical="center" wrapText="1"/>
    </xf>
    <xf numFmtId="0" fontId="10" fillId="0" borderId="48" xfId="0" applyFont="1" applyBorder="1" applyAlignment="1">
      <alignment horizontal="left" vertical="center" wrapText="1"/>
    </xf>
    <xf numFmtId="0" fontId="10" fillId="0" borderId="56" xfId="0" applyFont="1" applyBorder="1" applyAlignment="1">
      <alignment horizontal="left" vertical="center" wrapText="1"/>
    </xf>
    <xf numFmtId="0" fontId="10" fillId="0" borderId="54" xfId="0" applyFont="1" applyBorder="1" applyAlignment="1">
      <alignment horizontal="left" vertical="center" wrapText="1"/>
    </xf>
    <xf numFmtId="0" fontId="10" fillId="0" borderId="15" xfId="0" applyFont="1" applyBorder="1" applyAlignment="1">
      <alignment horizontal="left" vertical="center" wrapText="1" indent="3"/>
    </xf>
    <xf numFmtId="0" fontId="10" fillId="0" borderId="35" xfId="0" applyFont="1" applyBorder="1" applyAlignment="1">
      <alignment horizontal="left" vertical="center" wrapText="1" indent="3"/>
    </xf>
    <xf numFmtId="165" fontId="7" fillId="3" borderId="23" xfId="1" applyNumberFormat="1" applyFont="1" applyFill="1" applyBorder="1" applyAlignment="1">
      <alignment horizontal="center" vertical="center"/>
    </xf>
    <xf numFmtId="3" fontId="6" fillId="5" borderId="33" xfId="0" applyNumberFormat="1" applyFont="1" applyFill="1" applyBorder="1" applyAlignment="1" applyProtection="1">
      <alignment horizontal="center" vertical="center"/>
      <protection locked="0"/>
    </xf>
    <xf numFmtId="166" fontId="6" fillId="3" borderId="33" xfId="0" applyNumberFormat="1" applyFont="1" applyFill="1" applyBorder="1" applyAlignment="1">
      <alignment horizontal="center" vertical="center"/>
    </xf>
    <xf numFmtId="3" fontId="7" fillId="5" borderId="29" xfId="0" applyNumberFormat="1" applyFont="1" applyFill="1" applyBorder="1" applyAlignment="1" applyProtection="1">
      <alignment horizontal="center" vertical="center"/>
      <protection locked="0"/>
    </xf>
    <xf numFmtId="165" fontId="7" fillId="3" borderId="23" xfId="0" applyNumberFormat="1" applyFont="1" applyFill="1" applyBorder="1" applyAlignment="1">
      <alignment horizontal="center" vertical="center"/>
    </xf>
    <xf numFmtId="0" fontId="11" fillId="0" borderId="59" xfId="0" applyFont="1" applyBorder="1" applyAlignment="1">
      <alignment vertical="center" wrapText="1"/>
    </xf>
    <xf numFmtId="0" fontId="10" fillId="0" borderId="60" xfId="0" applyFont="1" applyBorder="1" applyAlignment="1">
      <alignment horizontal="left" vertical="center" wrapText="1" indent="2"/>
    </xf>
    <xf numFmtId="0" fontId="10" fillId="0" borderId="61" xfId="0" applyFont="1" applyBorder="1" applyAlignment="1">
      <alignment horizontal="left" vertical="center" wrapText="1" indent="2"/>
    </xf>
    <xf numFmtId="0" fontId="10" fillId="0" borderId="32" xfId="0" applyFont="1" applyBorder="1" applyAlignment="1">
      <alignment horizontal="left" vertical="center" wrapText="1"/>
    </xf>
    <xf numFmtId="166" fontId="13" fillId="5" borderId="15" xfId="0" applyNumberFormat="1" applyFont="1" applyFill="1" applyBorder="1" applyAlignment="1" applyProtection="1">
      <alignment horizontal="center" vertical="center"/>
      <protection locked="0"/>
    </xf>
    <xf numFmtId="166" fontId="13" fillId="5" borderId="17" xfId="0" applyNumberFormat="1" applyFont="1" applyFill="1" applyBorder="1" applyAlignment="1" applyProtection="1">
      <alignment horizontal="center" vertical="center"/>
      <protection locked="0"/>
    </xf>
    <xf numFmtId="3" fontId="13" fillId="5" borderId="15" xfId="0" applyNumberFormat="1" applyFont="1" applyFill="1" applyBorder="1" applyAlignment="1" applyProtection="1">
      <alignment horizontal="center" vertical="center"/>
      <protection locked="0"/>
    </xf>
    <xf numFmtId="3" fontId="13" fillId="5" borderId="35" xfId="0" applyNumberFormat="1" applyFont="1" applyFill="1" applyBorder="1" applyAlignment="1" applyProtection="1">
      <alignment horizontal="center" vertical="center"/>
      <protection locked="0"/>
    </xf>
    <xf numFmtId="165" fontId="12" fillId="3" borderId="23" xfId="0" applyNumberFormat="1" applyFont="1" applyFill="1" applyBorder="1" applyAlignment="1">
      <alignment horizontal="center" vertical="center"/>
    </xf>
    <xf numFmtId="165" fontId="13" fillId="3" borderId="15" xfId="0" applyNumberFormat="1" applyFont="1" applyFill="1" applyBorder="1" applyAlignment="1">
      <alignment horizontal="center" vertical="center"/>
    </xf>
    <xf numFmtId="165" fontId="13" fillId="5" borderId="15" xfId="0" applyNumberFormat="1" applyFont="1" applyFill="1" applyBorder="1" applyAlignment="1" applyProtection="1">
      <alignment horizontal="center" vertical="center"/>
      <protection locked="0"/>
    </xf>
    <xf numFmtId="166" fontId="13" fillId="3" borderId="15" xfId="0" applyNumberFormat="1" applyFont="1" applyFill="1" applyBorder="1" applyAlignment="1">
      <alignment horizontal="center" vertical="center"/>
    </xf>
    <xf numFmtId="166" fontId="13" fillId="3" borderId="33" xfId="0" applyNumberFormat="1" applyFont="1" applyFill="1" applyBorder="1" applyAlignment="1">
      <alignment horizontal="center" vertical="center"/>
    </xf>
    <xf numFmtId="3" fontId="13" fillId="3" borderId="15" xfId="0" applyNumberFormat="1" applyFont="1" applyFill="1" applyBorder="1" applyAlignment="1">
      <alignment horizontal="center" vertical="center"/>
    </xf>
    <xf numFmtId="3" fontId="13" fillId="5" borderId="17" xfId="0" applyNumberFormat="1" applyFont="1" applyFill="1" applyBorder="1" applyAlignment="1" applyProtection="1">
      <alignment horizontal="center" vertical="center"/>
      <protection locked="0"/>
    </xf>
    <xf numFmtId="166" fontId="13" fillId="2" borderId="15" xfId="0" applyNumberFormat="1" applyFont="1" applyFill="1" applyBorder="1" applyAlignment="1">
      <alignment horizontal="center" vertical="center"/>
    </xf>
    <xf numFmtId="165" fontId="12" fillId="2" borderId="41" xfId="0" applyNumberFormat="1" applyFont="1" applyFill="1" applyBorder="1" applyAlignment="1">
      <alignment horizontal="center" vertical="center"/>
    </xf>
    <xf numFmtId="166" fontId="13" fillId="2" borderId="33" xfId="0" applyNumberFormat="1" applyFont="1" applyFill="1" applyBorder="1" applyAlignment="1">
      <alignment horizontal="center" vertical="center"/>
    </xf>
    <xf numFmtId="165" fontId="9" fillId="3" borderId="15" xfId="0" applyNumberFormat="1" applyFont="1" applyFill="1" applyBorder="1" applyAlignment="1">
      <alignment horizontal="center" vertical="center" wrapText="1"/>
    </xf>
    <xf numFmtId="165" fontId="18" fillId="2" borderId="15" xfId="0" applyNumberFormat="1" applyFont="1" applyFill="1" applyBorder="1" applyAlignment="1">
      <alignment horizontal="center" vertical="center" wrapText="1"/>
    </xf>
    <xf numFmtId="165" fontId="18" fillId="3" borderId="15" xfId="0" applyNumberFormat="1" applyFont="1" applyFill="1" applyBorder="1" applyAlignment="1">
      <alignment horizontal="center" vertical="center" wrapText="1"/>
    </xf>
    <xf numFmtId="165" fontId="3" fillId="3" borderId="15" xfId="0" applyNumberFormat="1" applyFont="1" applyFill="1" applyBorder="1" applyAlignment="1">
      <alignment horizontal="center" vertical="center" wrapText="1"/>
    </xf>
    <xf numFmtId="0" fontId="3" fillId="0" borderId="15" xfId="0" applyFont="1" applyBorder="1" applyAlignment="1">
      <alignment horizontal="left" vertical="center" wrapText="1" indent="3"/>
    </xf>
    <xf numFmtId="0" fontId="4"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8" xfId="0" applyFont="1" applyBorder="1" applyAlignment="1">
      <alignment horizontal="left" vertical="center" wrapText="1"/>
    </xf>
    <xf numFmtId="0" fontId="3" fillId="0" borderId="56" xfId="0" applyFont="1" applyBorder="1" applyAlignment="1">
      <alignment horizontal="left" vertical="center" wrapText="1"/>
    </xf>
    <xf numFmtId="0" fontId="3" fillId="0" borderId="54" xfId="0" applyFont="1" applyBorder="1" applyAlignment="1">
      <alignment horizontal="left" vertical="center" wrapText="1"/>
    </xf>
    <xf numFmtId="0" fontId="3" fillId="0" borderId="41" xfId="0" applyFont="1" applyBorder="1" applyAlignment="1">
      <alignment horizontal="left" vertical="center" wrapText="1" indent="3"/>
    </xf>
    <xf numFmtId="0" fontId="3" fillId="0" borderId="35" xfId="0" applyFont="1" applyBorder="1" applyAlignment="1">
      <alignment horizontal="left" vertical="center" wrapText="1" indent="3"/>
    </xf>
    <xf numFmtId="0" fontId="3" fillId="0" borderId="41" xfId="0" applyFont="1" applyBorder="1" applyAlignment="1">
      <alignment horizontal="left" wrapText="1"/>
    </xf>
    <xf numFmtId="3" fontId="7" fillId="6" borderId="15" xfId="0" applyNumberFormat="1" applyFont="1" applyFill="1" applyBorder="1" applyAlignment="1">
      <alignment horizontal="center" vertical="center"/>
    </xf>
    <xf numFmtId="3" fontId="7" fillId="6" borderId="33" xfId="0" applyNumberFormat="1" applyFont="1" applyFill="1" applyBorder="1" applyAlignment="1">
      <alignment horizontal="center" vertical="center"/>
    </xf>
    <xf numFmtId="3" fontId="7" fillId="6" borderId="41" xfId="0" applyNumberFormat="1" applyFont="1" applyFill="1" applyBorder="1" applyAlignment="1">
      <alignment horizontal="center" vertical="center"/>
    </xf>
    <xf numFmtId="165" fontId="10" fillId="6" borderId="15" xfId="0" applyNumberFormat="1" applyFont="1" applyFill="1" applyBorder="1" applyAlignment="1">
      <alignment horizontal="center" vertical="center" wrapText="1"/>
    </xf>
    <xf numFmtId="3" fontId="10" fillId="6" borderId="15" xfId="0" applyNumberFormat="1" applyFont="1" applyFill="1" applyBorder="1" applyAlignment="1">
      <alignment horizontal="center" vertical="center" wrapText="1"/>
    </xf>
    <xf numFmtId="165" fontId="7" fillId="6" borderId="40" xfId="0" applyNumberFormat="1" applyFont="1" applyFill="1" applyBorder="1" applyAlignment="1">
      <alignment horizontal="center" vertical="center"/>
    </xf>
    <xf numFmtId="165" fontId="6" fillId="6" borderId="15" xfId="0" applyNumberFormat="1" applyFont="1" applyFill="1" applyBorder="1" applyAlignment="1">
      <alignment horizontal="center" vertical="center"/>
    </xf>
    <xf numFmtId="165" fontId="7" fillId="6" borderId="15" xfId="0" applyNumberFormat="1" applyFont="1" applyFill="1" applyBorder="1" applyAlignment="1">
      <alignment horizontal="center" vertical="center"/>
    </xf>
    <xf numFmtId="165" fontId="6" fillId="6" borderId="15" xfId="0" applyNumberFormat="1" applyFont="1" applyFill="1" applyBorder="1" applyAlignment="1">
      <alignment horizontal="center" vertical="center" wrapText="1"/>
    </xf>
    <xf numFmtId="166" fontId="6" fillId="6" borderId="15" xfId="0" applyNumberFormat="1" applyFont="1" applyFill="1" applyBorder="1" applyAlignment="1">
      <alignment horizontal="center" vertical="center"/>
    </xf>
    <xf numFmtId="166" fontId="6" fillId="6" borderId="33" xfId="0" applyNumberFormat="1" applyFont="1" applyFill="1" applyBorder="1" applyAlignment="1">
      <alignment horizontal="center" vertical="center"/>
    </xf>
    <xf numFmtId="166" fontId="13" fillId="6" borderId="15" xfId="0" applyNumberFormat="1" applyFont="1" applyFill="1" applyBorder="1" applyAlignment="1">
      <alignment horizontal="center" vertical="center"/>
    </xf>
    <xf numFmtId="3" fontId="6" fillId="6" borderId="17" xfId="0" applyNumberFormat="1" applyFont="1" applyFill="1" applyBorder="1" applyAlignment="1">
      <alignment horizontal="center" vertical="center"/>
    </xf>
    <xf numFmtId="3" fontId="6" fillId="6" borderId="41" xfId="0" applyNumberFormat="1" applyFont="1" applyFill="1" applyBorder="1" applyAlignment="1">
      <alignment horizontal="center" vertical="center"/>
    </xf>
    <xf numFmtId="3" fontId="6" fillId="6" borderId="15" xfId="0" applyNumberFormat="1" applyFont="1" applyFill="1" applyBorder="1" applyAlignment="1">
      <alignment horizontal="center" vertical="center"/>
    </xf>
    <xf numFmtId="3" fontId="6" fillId="6" borderId="35" xfId="0" applyNumberFormat="1" applyFont="1" applyFill="1" applyBorder="1" applyAlignment="1">
      <alignment horizontal="center" vertical="center"/>
    </xf>
    <xf numFmtId="3" fontId="6" fillId="6" borderId="33" xfId="0" applyNumberFormat="1" applyFont="1" applyFill="1" applyBorder="1" applyAlignment="1">
      <alignment horizontal="center" vertical="center"/>
    </xf>
    <xf numFmtId="3" fontId="7" fillId="6" borderId="23" xfId="0" applyNumberFormat="1" applyFont="1" applyFill="1" applyBorder="1" applyAlignment="1">
      <alignment horizontal="center" vertical="center"/>
    </xf>
    <xf numFmtId="165" fontId="9" fillId="6" borderId="15" xfId="0" applyNumberFormat="1" applyFont="1" applyFill="1" applyBorder="1" applyAlignment="1">
      <alignment horizontal="center" vertical="center" wrapText="1"/>
    </xf>
    <xf numFmtId="165" fontId="18" fillId="6" borderId="15" xfId="0" applyNumberFormat="1" applyFont="1" applyFill="1" applyBorder="1" applyAlignment="1">
      <alignment horizontal="center" vertical="center" wrapText="1"/>
    </xf>
    <xf numFmtId="3" fontId="13" fillId="6" borderId="15" xfId="0" applyNumberFormat="1" applyFont="1" applyFill="1" applyBorder="1" applyAlignment="1">
      <alignment horizontal="center" vertical="center"/>
    </xf>
    <xf numFmtId="165" fontId="13" fillId="6" borderId="15" xfId="0" applyNumberFormat="1" applyFont="1" applyFill="1" applyBorder="1" applyAlignment="1">
      <alignment horizontal="center" vertical="center"/>
    </xf>
    <xf numFmtId="166" fontId="13" fillId="6" borderId="33" xfId="0" applyNumberFormat="1" applyFont="1" applyFill="1" applyBorder="1" applyAlignment="1">
      <alignment horizontal="center" vertical="center"/>
    </xf>
    <xf numFmtId="166" fontId="13" fillId="6" borderId="17" xfId="0" applyNumberFormat="1" applyFont="1" applyFill="1" applyBorder="1" applyAlignment="1">
      <alignment horizontal="center" vertical="center"/>
    </xf>
    <xf numFmtId="165" fontId="3" fillId="6" borderId="15" xfId="0" applyNumberFormat="1" applyFont="1" applyFill="1" applyBorder="1" applyAlignment="1">
      <alignment horizontal="center" vertical="center" wrapText="1"/>
    </xf>
    <xf numFmtId="0" fontId="6" fillId="6" borderId="17" xfId="0" applyFont="1" applyFill="1" applyBorder="1" applyAlignment="1">
      <alignment horizontal="center" vertical="center"/>
    </xf>
    <xf numFmtId="164" fontId="12" fillId="3" borderId="41" xfId="0" applyNumberFormat="1" applyFont="1" applyFill="1" applyBorder="1" applyAlignment="1">
      <alignment horizontal="center" vertical="center"/>
    </xf>
    <xf numFmtId="3" fontId="26" fillId="0" borderId="31" xfId="0" applyNumberFormat="1" applyFont="1" applyBorder="1" applyAlignment="1">
      <alignment horizontal="center" vertical="center"/>
    </xf>
    <xf numFmtId="3" fontId="13" fillId="6" borderId="33" xfId="0" applyNumberFormat="1" applyFont="1" applyFill="1" applyBorder="1" applyAlignment="1">
      <alignment horizontal="center" vertical="center"/>
    </xf>
    <xf numFmtId="3" fontId="13" fillId="5" borderId="33" xfId="0" applyNumberFormat="1" applyFont="1" applyFill="1" applyBorder="1" applyAlignment="1" applyProtection="1">
      <alignment horizontal="center" vertical="center"/>
      <protection locked="0"/>
    </xf>
    <xf numFmtId="0" fontId="10" fillId="0" borderId="0" xfId="3" applyFont="1"/>
    <xf numFmtId="0" fontId="10" fillId="0" borderId="15" xfId="0" applyFont="1" applyBorder="1" applyAlignment="1">
      <alignment horizontal="center" vertical="center" wrapText="1"/>
    </xf>
    <xf numFmtId="0" fontId="10" fillId="0" borderId="0" xfId="3" applyFont="1" applyAlignment="1">
      <alignment horizontal="left" vertical="center" wrapText="1"/>
    </xf>
    <xf numFmtId="0" fontId="9" fillId="0" borderId="0" xfId="0" applyFont="1" applyAlignment="1">
      <alignment horizontal="right" wrapText="1"/>
    </xf>
    <xf numFmtId="0" fontId="9" fillId="0" borderId="0" xfId="0" applyFont="1" applyAlignment="1">
      <alignment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vertical="center" wrapText="1"/>
    </xf>
    <xf numFmtId="0" fontId="11" fillId="0" borderId="15" xfId="0" applyFont="1" applyBorder="1" applyAlignment="1">
      <alignment horizontal="center" vertical="center" wrapText="1"/>
    </xf>
    <xf numFmtId="0" fontId="6" fillId="0" borderId="0" xfId="0" applyFont="1"/>
    <xf numFmtId="0" fontId="10" fillId="0" borderId="0" xfId="0" applyFont="1" applyAlignment="1">
      <alignment wrapText="1"/>
    </xf>
    <xf numFmtId="0" fontId="9" fillId="0" borderId="0" xfId="0" applyFont="1"/>
    <xf numFmtId="0" fontId="3" fillId="0" borderId="0" xfId="0" applyFont="1"/>
    <xf numFmtId="0" fontId="3"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right" wrapText="1"/>
    </xf>
    <xf numFmtId="0" fontId="18" fillId="0" borderId="0" xfId="0" applyFont="1" applyAlignment="1">
      <alignment wrapText="1"/>
    </xf>
    <xf numFmtId="0" fontId="4" fillId="0" borderId="43" xfId="0" applyFont="1" applyBorder="1" applyAlignment="1">
      <alignment horizontal="center" vertical="center" wrapText="1"/>
    </xf>
    <xf numFmtId="1" fontId="1" fillId="5" borderId="15" xfId="0" applyNumberFormat="1" applyFont="1" applyFill="1" applyBorder="1" applyProtection="1">
      <protection locked="0"/>
    </xf>
    <xf numFmtId="1" fontId="15" fillId="0" borderId="16" xfId="0" applyNumberFormat="1" applyFont="1" applyBorder="1" applyAlignment="1">
      <alignment horizontal="center" vertical="center" wrapText="1"/>
    </xf>
    <xf numFmtId="0" fontId="0" fillId="0" borderId="14" xfId="0" applyBorder="1"/>
    <xf numFmtId="0" fontId="0" fillId="0" borderId="16" xfId="0" applyBorder="1"/>
    <xf numFmtId="0" fontId="10" fillId="0" borderId="0" xfId="3" applyFont="1" applyAlignment="1">
      <alignment horizontal="left" vertical="center" wrapText="1"/>
    </xf>
    <xf numFmtId="0" fontId="10" fillId="0" borderId="0" xfId="3" applyFont="1"/>
    <xf numFmtId="0" fontId="11" fillId="0" borderId="9" xfId="3" applyFont="1" applyBorder="1" applyAlignment="1">
      <alignment horizontal="center"/>
    </xf>
    <xf numFmtId="0" fontId="0" fillId="0" borderId="8" xfId="0" applyBorder="1"/>
    <xf numFmtId="0" fontId="10" fillId="0" borderId="1" xfId="3" applyFont="1" applyBorder="1" applyAlignment="1">
      <alignment horizontal="center" vertical="top"/>
    </xf>
    <xf numFmtId="0" fontId="0" fillId="0" borderId="2" xfId="0" applyBorder="1"/>
    <xf numFmtId="0" fontId="0" fillId="0" borderId="3" xfId="0" applyBorder="1"/>
    <xf numFmtId="0" fontId="10" fillId="0" borderId="1" xfId="3" applyFont="1" applyBorder="1" applyAlignment="1">
      <alignment horizontal="center" vertical="center"/>
    </xf>
    <xf numFmtId="1" fontId="5" fillId="0" borderId="15" xfId="3" applyNumberFormat="1" applyFont="1" applyBorder="1" applyAlignment="1">
      <alignment horizontal="center" vertical="center" wrapText="1"/>
    </xf>
    <xf numFmtId="14" fontId="10" fillId="0" borderId="1" xfId="3" applyNumberFormat="1" applyFont="1" applyBorder="1" applyAlignment="1">
      <alignment horizontal="center" vertical="center" wrapText="1"/>
    </xf>
    <xf numFmtId="0" fontId="0" fillId="0" borderId="5" xfId="0" applyBorder="1"/>
    <xf numFmtId="0" fontId="0" fillId="0" borderId="6" xfId="0" applyBorder="1"/>
    <xf numFmtId="0" fontId="0" fillId="0" borderId="10" xfId="0" applyBorder="1"/>
    <xf numFmtId="0" fontId="0" fillId="0" borderId="11" xfId="0" applyBorder="1"/>
    <xf numFmtId="0" fontId="0" fillId="0" borderId="12" xfId="0" applyBorder="1"/>
    <xf numFmtId="0" fontId="11" fillId="0" borderId="4" xfId="3" applyFont="1" applyBorder="1" applyAlignment="1">
      <alignment horizontal="center" wrapText="1"/>
    </xf>
    <xf numFmtId="1" fontId="1" fillId="5" borderId="15" xfId="0" applyNumberFormat="1" applyFont="1" applyFill="1" applyBorder="1" applyProtection="1">
      <protection locked="0"/>
    </xf>
    <xf numFmtId="0" fontId="0" fillId="0" borderId="14" xfId="0" applyBorder="1" applyProtection="1">
      <protection locked="0"/>
    </xf>
    <xf numFmtId="0" fontId="0" fillId="0" borderId="16" xfId="0" applyBorder="1" applyProtection="1">
      <protection locked="0"/>
    </xf>
    <xf numFmtId="0" fontId="10" fillId="0" borderId="5" xfId="3" applyFont="1" applyBorder="1" applyAlignment="1">
      <alignment horizontal="center"/>
    </xf>
    <xf numFmtId="0" fontId="10" fillId="0" borderId="16" xfId="0" applyFont="1" applyBorder="1" applyAlignment="1">
      <alignment horizontal="center" vertical="center" wrapText="1"/>
    </xf>
    <xf numFmtId="0" fontId="10" fillId="0" borderId="11" xfId="3" applyFont="1" applyBorder="1" applyAlignment="1">
      <alignment horizontal="center" vertical="top"/>
    </xf>
    <xf numFmtId="0" fontId="10" fillId="0" borderId="11" xfId="3" applyFont="1" applyBorder="1" applyAlignment="1">
      <alignment horizontal="center"/>
    </xf>
    <xf numFmtId="0" fontId="11" fillId="0" borderId="1" xfId="3" applyFont="1" applyBorder="1" applyAlignment="1">
      <alignment horizontal="center" vertical="center"/>
    </xf>
    <xf numFmtId="0" fontId="10" fillId="0" borderId="15" xfId="0" applyFont="1" applyBorder="1" applyAlignment="1">
      <alignment horizontal="center" vertical="center" wrapText="1"/>
    </xf>
    <xf numFmtId="0" fontId="5" fillId="0" borderId="15" xfId="3" applyFont="1" applyBorder="1" applyAlignment="1">
      <alignment horizontal="center" vertical="center" wrapText="1"/>
    </xf>
    <xf numFmtId="0" fontId="9" fillId="0" borderId="0" xfId="0" applyFont="1" applyAlignment="1">
      <alignment horizontal="left" vertical="center" wrapText="1"/>
    </xf>
    <xf numFmtId="0" fontId="6" fillId="0" borderId="0" xfId="0" applyFont="1"/>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wrapText="1"/>
    </xf>
    <xf numFmtId="0" fontId="9" fillId="0" borderId="8" xfId="0" applyFont="1" applyBorder="1" applyAlignment="1">
      <alignment horizontal="right" wrapText="1"/>
    </xf>
    <xf numFmtId="0" fontId="10" fillId="0" borderId="62" xfId="0" applyFont="1" applyBorder="1" applyAlignment="1">
      <alignment vertical="center" wrapText="1"/>
    </xf>
    <xf numFmtId="0" fontId="0" fillId="0" borderId="7" xfId="0" applyBorder="1"/>
    <xf numFmtId="0" fontId="11" fillId="0" borderId="15" xfId="0" applyFont="1" applyBorder="1" applyAlignment="1">
      <alignment horizontal="center" vertical="center" wrapText="1"/>
    </xf>
    <xf numFmtId="0" fontId="0" fillId="0" borderId="41" xfId="0" applyBorder="1"/>
    <xf numFmtId="0" fontId="21" fillId="0" borderId="0" xfId="0" applyFont="1" applyAlignment="1">
      <alignment horizontal="center" vertical="center" wrapText="1"/>
    </xf>
    <xf numFmtId="0" fontId="10" fillId="0" borderId="0" xfId="0" applyFont="1" applyAlignment="1">
      <alignment wrapText="1"/>
    </xf>
    <xf numFmtId="0" fontId="9" fillId="0" borderId="0" xfId="0" applyFont="1" applyAlignment="1">
      <alignment horizontal="right" wrapText="1"/>
    </xf>
    <xf numFmtId="0" fontId="9" fillId="0" borderId="0" xfId="4" applyFont="1" applyAlignment="1">
      <alignment wrapText="1"/>
    </xf>
    <xf numFmtId="0" fontId="11" fillId="0" borderId="31" xfId="0" applyFont="1" applyBorder="1" applyAlignment="1">
      <alignment horizontal="center"/>
    </xf>
    <xf numFmtId="0" fontId="0" fillId="0" borderId="47" xfId="0" applyBorder="1"/>
    <xf numFmtId="3" fontId="6" fillId="6" borderId="64" xfId="0" applyNumberFormat="1" applyFont="1" applyFill="1" applyBorder="1" applyAlignment="1">
      <alignment horizontal="center"/>
    </xf>
    <xf numFmtId="0" fontId="0" fillId="0" borderId="65" xfId="0" applyBorder="1"/>
    <xf numFmtId="0" fontId="10" fillId="0" borderId="63" xfId="0" quotePrefix="1" applyFont="1" applyBorder="1" applyAlignment="1">
      <alignment horizontal="center" wrapText="1"/>
    </xf>
    <xf numFmtId="0" fontId="0" fillId="0" borderId="46" xfId="0" applyBorder="1"/>
    <xf numFmtId="3" fontId="6" fillId="5" borderId="64" xfId="0" applyNumberFormat="1" applyFont="1" applyFill="1" applyBorder="1" applyAlignment="1" applyProtection="1">
      <alignment horizontal="center"/>
      <protection locked="0"/>
    </xf>
    <xf numFmtId="0" fontId="0" fillId="0" borderId="65" xfId="0" applyBorder="1" applyProtection="1">
      <protection locked="0"/>
    </xf>
    <xf numFmtId="0" fontId="10" fillId="0" borderId="22" xfId="0" applyFont="1" applyBorder="1" applyAlignment="1">
      <alignment horizontal="center" vertical="center" wrapText="1"/>
    </xf>
    <xf numFmtId="0" fontId="0" fillId="0" borderId="37" xfId="0" applyBorder="1"/>
    <xf numFmtId="0" fontId="0" fillId="0" borderId="26" xfId="0" applyBorder="1"/>
    <xf numFmtId="0" fontId="6" fillId="0" borderId="64" xfId="0" applyFont="1" applyBorder="1" applyAlignment="1">
      <alignment horizontal="center"/>
    </xf>
    <xf numFmtId="0" fontId="11" fillId="0" borderId="28" xfId="0" applyFont="1" applyBorder="1" applyAlignment="1">
      <alignment horizontal="center" vertical="center" wrapText="1"/>
    </xf>
    <xf numFmtId="0" fontId="0" fillId="0" borderId="44" xfId="0" applyBorder="1"/>
    <xf numFmtId="0" fontId="10" fillId="0" borderId="28" xfId="0" applyFont="1" applyBorder="1" applyAlignment="1">
      <alignment horizontal="center" vertical="center" wrapText="1"/>
    </xf>
    <xf numFmtId="0" fontId="9" fillId="0" borderId="0" xfId="0" applyFont="1"/>
    <xf numFmtId="0" fontId="3" fillId="2" borderId="22" xfId="0" applyFont="1" applyFill="1" applyBorder="1" applyAlignment="1">
      <alignment horizontal="center" vertical="center" wrapText="1"/>
    </xf>
    <xf numFmtId="3" fontId="13" fillId="6" borderId="64" xfId="0" applyNumberFormat="1" applyFont="1" applyFill="1" applyBorder="1" applyAlignment="1">
      <alignment horizontal="center" wrapText="1"/>
    </xf>
    <xf numFmtId="0" fontId="3" fillId="0" borderId="22" xfId="0" applyFont="1" applyBorder="1" applyAlignment="1">
      <alignment horizontal="center" vertical="center" wrapText="1"/>
    </xf>
    <xf numFmtId="3" fontId="13" fillId="5" borderId="64" xfId="0" applyNumberFormat="1" applyFont="1" applyFill="1" applyBorder="1" applyAlignment="1" applyProtection="1">
      <alignment horizontal="center" wrapText="1"/>
      <protection locked="0"/>
    </xf>
    <xf numFmtId="0" fontId="25" fillId="0" borderId="31" xfId="0" applyFont="1" applyBorder="1" applyAlignment="1">
      <alignment horizontal="center" wrapText="1"/>
    </xf>
    <xf numFmtId="0" fontId="3" fillId="0" borderId="16" xfId="0" applyFont="1" applyBorder="1" applyAlignment="1">
      <alignment horizontal="center" wrapText="1"/>
    </xf>
    <xf numFmtId="0" fontId="0" fillId="0" borderId="56" xfId="0" applyBorder="1"/>
    <xf numFmtId="0" fontId="3" fillId="0" borderId="28" xfId="0" applyFont="1" applyBorder="1" applyAlignment="1">
      <alignment horizontal="center" vertical="center" wrapText="1"/>
    </xf>
    <xf numFmtId="0" fontId="13" fillId="0" borderId="64" xfId="0" applyFont="1" applyBorder="1" applyAlignment="1">
      <alignment horizontal="center" wrapText="1"/>
    </xf>
    <xf numFmtId="0" fontId="3" fillId="0" borderId="0" xfId="0" applyFont="1" applyAlignment="1">
      <alignment wrapText="1"/>
    </xf>
    <xf numFmtId="0" fontId="3" fillId="0" borderId="0" xfId="0" applyFont="1"/>
    <xf numFmtId="0" fontId="18" fillId="0" borderId="0" xfId="0" applyFont="1" applyAlignment="1">
      <alignment horizontal="center" vertical="top" wrapText="1"/>
    </xf>
    <xf numFmtId="0" fontId="18" fillId="0" borderId="0" xfId="0" applyFont="1" applyAlignment="1">
      <alignment horizontal="left" vertical="center" wrapText="1"/>
    </xf>
    <xf numFmtId="0" fontId="18" fillId="0" borderId="0" xfId="0" applyFont="1" applyAlignment="1">
      <alignment horizontal="left" wrapText="1"/>
    </xf>
    <xf numFmtId="0" fontId="18" fillId="0" borderId="0" xfId="0" applyFont="1" applyAlignment="1">
      <alignment horizontal="center" vertical="center" wrapText="1"/>
    </xf>
    <xf numFmtId="0" fontId="18" fillId="0" borderId="0" xfId="4" applyFont="1" applyAlignment="1">
      <alignment wrapText="1"/>
    </xf>
    <xf numFmtId="0" fontId="23" fillId="0" borderId="0" xfId="0" applyFont="1" applyAlignment="1">
      <alignment horizontal="center" vertical="center"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center" wrapText="1"/>
    </xf>
    <xf numFmtId="0" fontId="4" fillId="0" borderId="28" xfId="0" applyFont="1" applyBorder="1" applyAlignment="1">
      <alignment horizontal="center" vertical="center" wrapText="1"/>
    </xf>
  </cellXfs>
  <cellStyles count="6">
    <cellStyle name="Гиперссылка" xfId="4" builtinId="8"/>
    <cellStyle name="Обычный" xfId="0" builtinId="0"/>
    <cellStyle name="Обычный 2" xfId="2"/>
    <cellStyle name="Обычный 2 2" xfId="3"/>
    <cellStyle name="Обычный 3" xfId="5"/>
    <cellStyle name="Процентный" xfId="1" builtinId="5"/>
  </cellStyles>
  <dxfs count="19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2"/>
  <sheetViews>
    <sheetView zoomScale="130" zoomScaleNormal="130" zoomScaleSheetLayoutView="130" workbookViewId="0">
      <selection activeCell="P28" sqref="P28"/>
    </sheetView>
  </sheetViews>
  <sheetFormatPr defaultColWidth="9.140625" defaultRowHeight="12.75" x14ac:dyDescent="0.2"/>
  <cols>
    <col min="1" max="2" width="1.85546875" style="318" customWidth="1"/>
    <col min="3" max="3" width="3" style="318" customWidth="1"/>
    <col min="4" max="4" width="2.42578125" style="318" customWidth="1"/>
    <col min="5" max="5" width="3.42578125" style="318" customWidth="1"/>
    <col min="6" max="7" width="3.140625" style="318" customWidth="1"/>
    <col min="8" max="8" width="3" style="318" customWidth="1"/>
    <col min="9" max="10" width="3.42578125" style="318" customWidth="1"/>
    <col min="11" max="11" width="3" style="318" customWidth="1"/>
    <col min="12" max="12" width="13.140625" style="318" customWidth="1"/>
    <col min="13" max="19" width="1.85546875" style="318" customWidth="1"/>
    <col min="20" max="252" width="0.85546875" style="318" customWidth="1"/>
    <col min="253" max="1020" width="0.85546875" style="191" customWidth="1"/>
    <col min="1021" max="1021" width="9.140625" style="191" customWidth="1"/>
    <col min="1022" max="16384" width="9.140625" style="191"/>
  </cols>
  <sheetData>
    <row r="1" spans="1:252" ht="13.35" customHeight="1" thickBot="1" x14ac:dyDescent="0.3">
      <c r="N1" s="363" t="s">
        <v>0</v>
      </c>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c r="DO1" s="345"/>
      <c r="DP1" s="345"/>
      <c r="DQ1" s="345"/>
      <c r="DR1" s="345"/>
      <c r="DS1" s="345"/>
      <c r="DT1" s="345"/>
      <c r="DU1" s="345"/>
      <c r="DV1" s="345"/>
      <c r="DW1" s="345"/>
      <c r="DX1" s="345"/>
      <c r="DY1" s="345"/>
      <c r="DZ1" s="345"/>
      <c r="EA1" s="345"/>
      <c r="EB1" s="345"/>
      <c r="EC1" s="346"/>
      <c r="EG1" s="189"/>
      <c r="EH1" s="189"/>
      <c r="EI1" s="189"/>
      <c r="EJ1" s="189"/>
      <c r="EK1" s="189"/>
      <c r="EL1" s="189"/>
      <c r="EM1" s="189"/>
      <c r="EN1" s="189"/>
      <c r="EO1" s="189"/>
      <c r="EP1" s="189"/>
      <c r="EQ1" s="189"/>
      <c r="ER1" s="189"/>
      <c r="ES1" s="189"/>
      <c r="ET1" s="190"/>
      <c r="IM1" s="191"/>
      <c r="IN1" s="191"/>
      <c r="IO1" s="191"/>
      <c r="IP1" s="191"/>
      <c r="IQ1" s="191"/>
      <c r="IR1" s="191"/>
    </row>
    <row r="2" spans="1:252" ht="13.5" customHeight="1" thickBot="1" x14ac:dyDescent="0.25">
      <c r="EG2" s="189"/>
      <c r="EH2" s="189"/>
      <c r="EI2" s="189"/>
      <c r="EJ2" s="189"/>
      <c r="EK2" s="189"/>
      <c r="EL2" s="189"/>
      <c r="EM2" s="189"/>
      <c r="EN2" s="189"/>
      <c r="EO2" s="189"/>
      <c r="EP2" s="189"/>
      <c r="EQ2" s="189"/>
      <c r="ER2" s="189"/>
      <c r="ES2" s="189"/>
      <c r="ET2" s="190"/>
      <c r="IM2" s="191"/>
      <c r="IN2" s="191"/>
      <c r="IO2" s="191"/>
      <c r="IP2" s="191"/>
      <c r="IQ2" s="191"/>
      <c r="IR2" s="191"/>
    </row>
    <row r="3" spans="1:252" ht="13.35" customHeight="1" thickBot="1" x14ac:dyDescent="0.3">
      <c r="N3" s="347" t="s">
        <v>1</v>
      </c>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6"/>
      <c r="EG3" s="189"/>
      <c r="EH3" s="189"/>
      <c r="EI3" s="189"/>
      <c r="EJ3" s="189"/>
      <c r="EK3" s="189"/>
      <c r="EL3" s="189"/>
      <c r="EM3" s="189"/>
      <c r="EN3" s="189"/>
      <c r="EO3" s="189"/>
      <c r="EP3" s="189"/>
      <c r="EQ3" s="189"/>
      <c r="ER3" s="189"/>
      <c r="ES3" s="189"/>
      <c r="ET3" s="192"/>
      <c r="IM3" s="191"/>
      <c r="IN3" s="191"/>
      <c r="IO3" s="191"/>
      <c r="IP3" s="191"/>
      <c r="IQ3" s="191"/>
      <c r="IR3" s="191"/>
    </row>
    <row r="4" spans="1:252" ht="13.5" customHeight="1" thickBot="1" x14ac:dyDescent="0.25">
      <c r="EG4" s="189"/>
      <c r="EH4" s="189"/>
      <c r="EI4" s="189"/>
      <c r="EJ4" s="189"/>
      <c r="EK4" s="189"/>
      <c r="EL4" s="189"/>
      <c r="EM4" s="189"/>
      <c r="EN4" s="189"/>
      <c r="EO4" s="189"/>
      <c r="EP4" s="189"/>
      <c r="EQ4" s="189"/>
      <c r="ER4" s="189"/>
      <c r="ES4" s="189"/>
      <c r="IM4" s="191"/>
      <c r="IN4" s="191"/>
      <c r="IO4" s="191"/>
      <c r="IP4" s="191"/>
      <c r="IQ4" s="191"/>
      <c r="IR4" s="191"/>
    </row>
    <row r="5" spans="1:252" ht="13.35" customHeight="1" thickBot="1" x14ac:dyDescent="0.3">
      <c r="N5" s="347" t="s">
        <v>2</v>
      </c>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6"/>
      <c r="EG5" s="189"/>
      <c r="EH5" s="189"/>
      <c r="EI5" s="189"/>
      <c r="EJ5" s="189"/>
      <c r="EK5" s="189"/>
      <c r="EL5" s="189"/>
      <c r="EM5" s="189"/>
      <c r="EN5" s="189"/>
      <c r="EO5" s="189"/>
      <c r="EP5" s="189"/>
      <c r="EQ5" s="189"/>
      <c r="ER5" s="189"/>
      <c r="ES5" s="189"/>
      <c r="IM5" s="191"/>
      <c r="IN5" s="191"/>
      <c r="IO5" s="191"/>
      <c r="IP5" s="191"/>
      <c r="IQ5" s="191"/>
      <c r="IR5" s="191"/>
    </row>
    <row r="6" spans="1:252" ht="13.5" customHeight="1" thickBot="1" x14ac:dyDescent="0.25">
      <c r="K6" s="193"/>
      <c r="L6" s="193"/>
      <c r="M6" s="194"/>
      <c r="ED6" s="194"/>
      <c r="EE6" s="194"/>
      <c r="EF6" s="194"/>
      <c r="EG6" s="189"/>
      <c r="EH6" s="189"/>
      <c r="EI6" s="189"/>
      <c r="EJ6" s="189"/>
      <c r="EK6" s="189"/>
      <c r="EL6" s="189"/>
      <c r="EM6" s="189"/>
      <c r="EN6" s="189"/>
      <c r="EO6" s="189"/>
      <c r="EP6" s="189"/>
      <c r="EQ6" s="189"/>
      <c r="ER6" s="189"/>
      <c r="ES6" s="189"/>
      <c r="IM6" s="191"/>
      <c r="IN6" s="191"/>
      <c r="IO6" s="191"/>
      <c r="IP6" s="191"/>
      <c r="IQ6" s="191"/>
      <c r="IR6" s="191"/>
    </row>
    <row r="7" spans="1:252" ht="24" customHeight="1" x14ac:dyDescent="0.25">
      <c r="X7" s="355" t="s">
        <v>3</v>
      </c>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c r="DF7" s="350"/>
      <c r="DG7" s="350"/>
      <c r="DH7" s="350"/>
      <c r="DI7" s="350"/>
      <c r="DJ7" s="350"/>
      <c r="DK7" s="350"/>
      <c r="DL7" s="350"/>
      <c r="DM7" s="350"/>
      <c r="DN7" s="350"/>
      <c r="DO7" s="350"/>
      <c r="DP7" s="350"/>
      <c r="DQ7" s="350"/>
      <c r="DR7" s="350"/>
      <c r="DS7" s="351"/>
      <c r="EG7" s="189"/>
      <c r="EH7" s="189"/>
      <c r="EI7" s="189"/>
      <c r="EJ7" s="189"/>
      <c r="EK7" s="189"/>
      <c r="EL7" s="189"/>
      <c r="EM7" s="189"/>
      <c r="EN7" s="189"/>
      <c r="EO7" s="189"/>
      <c r="EP7" s="189"/>
      <c r="EQ7" s="189"/>
      <c r="ER7" s="189"/>
      <c r="ES7" s="189"/>
      <c r="IM7" s="191"/>
      <c r="IN7" s="191"/>
      <c r="IO7" s="191"/>
      <c r="IP7" s="191"/>
      <c r="IQ7" s="191"/>
      <c r="IR7" s="191"/>
    </row>
    <row r="8" spans="1:252" x14ac:dyDescent="0.2">
      <c r="X8" s="195"/>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7"/>
      <c r="EG8" s="189"/>
      <c r="EH8" s="189"/>
      <c r="EI8" s="189"/>
      <c r="EJ8" s="189"/>
      <c r="EK8" s="189"/>
      <c r="EL8" s="189"/>
      <c r="EM8" s="189"/>
      <c r="EN8" s="189"/>
      <c r="EO8" s="189"/>
      <c r="EP8" s="189"/>
      <c r="EQ8" s="189"/>
      <c r="ER8" s="189"/>
      <c r="ES8" s="189"/>
      <c r="IM8" s="191"/>
      <c r="IN8" s="191"/>
      <c r="IO8" s="191"/>
      <c r="IP8" s="191"/>
      <c r="IQ8" s="191"/>
      <c r="IR8" s="191"/>
    </row>
    <row r="9" spans="1:252" ht="14.25" customHeight="1" x14ac:dyDescent="0.25">
      <c r="X9" s="342" t="s">
        <v>4</v>
      </c>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c r="BB9" s="341"/>
      <c r="BC9" s="341"/>
      <c r="BD9" s="341"/>
      <c r="BE9" s="341"/>
      <c r="BF9" s="341"/>
      <c r="BG9" s="341"/>
      <c r="BH9" s="341"/>
      <c r="BI9" s="341"/>
      <c r="BJ9" s="341"/>
      <c r="BK9" s="341"/>
      <c r="BL9" s="341"/>
      <c r="BM9" s="341"/>
      <c r="BN9" s="341"/>
      <c r="BO9" s="341"/>
      <c r="BP9" s="341"/>
      <c r="BQ9" s="341"/>
      <c r="BR9" s="341"/>
      <c r="BS9" s="341"/>
      <c r="BT9" s="341"/>
      <c r="BU9" s="341"/>
      <c r="BV9" s="341"/>
      <c r="BW9" s="341"/>
      <c r="BX9" s="341"/>
      <c r="BY9" s="341"/>
      <c r="BZ9" s="341"/>
      <c r="CA9" s="341"/>
      <c r="CB9" s="341"/>
      <c r="CC9" s="341"/>
      <c r="CD9" s="341"/>
      <c r="CE9" s="341"/>
      <c r="CF9" s="341"/>
      <c r="CG9" s="341"/>
      <c r="CH9" s="341"/>
      <c r="CI9" s="341"/>
      <c r="CJ9" s="341"/>
      <c r="CK9" s="341"/>
      <c r="CL9" s="341"/>
      <c r="CM9" s="341"/>
      <c r="CN9" s="341"/>
      <c r="CO9" s="341"/>
      <c r="CP9" s="341"/>
      <c r="CQ9" s="341"/>
      <c r="CR9" s="341"/>
      <c r="CS9" s="341"/>
      <c r="CT9" s="341"/>
      <c r="CU9" s="341"/>
      <c r="CV9" s="341"/>
      <c r="CW9" s="341"/>
      <c r="CX9" s="341"/>
      <c r="CY9" s="341"/>
      <c r="CZ9" s="341"/>
      <c r="DA9" s="341"/>
      <c r="DB9" s="341"/>
      <c r="DC9" s="341"/>
      <c r="DD9" s="341"/>
      <c r="DE9" s="341"/>
      <c r="DF9" s="341"/>
      <c r="DG9" s="341"/>
      <c r="DH9" s="341"/>
      <c r="DI9" s="341"/>
      <c r="DJ9" s="341"/>
      <c r="DK9" s="341"/>
      <c r="DL9" s="341"/>
      <c r="DM9" s="341"/>
      <c r="DN9" s="341"/>
      <c r="DO9" s="341"/>
      <c r="DP9" s="341"/>
      <c r="DQ9" s="341"/>
      <c r="DR9" s="341"/>
      <c r="DS9" s="343"/>
      <c r="IM9" s="191"/>
      <c r="IN9" s="191"/>
      <c r="IO9" s="191"/>
      <c r="IP9" s="191"/>
      <c r="IQ9" s="191"/>
      <c r="IR9" s="191"/>
    </row>
    <row r="10" spans="1:252" ht="14.25" customHeight="1" x14ac:dyDescent="0.25">
      <c r="X10" s="342" t="s">
        <v>5</v>
      </c>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41"/>
      <c r="CC10" s="341"/>
      <c r="CD10" s="341"/>
      <c r="CE10" s="341"/>
      <c r="CF10" s="341"/>
      <c r="CG10" s="341"/>
      <c r="CH10" s="341"/>
      <c r="CI10" s="341"/>
      <c r="CJ10" s="341"/>
      <c r="CK10" s="341"/>
      <c r="CL10" s="341"/>
      <c r="CM10" s="341"/>
      <c r="CN10" s="341"/>
      <c r="CO10" s="341"/>
      <c r="CP10" s="341"/>
      <c r="CQ10" s="341"/>
      <c r="CR10" s="341"/>
      <c r="CS10" s="341"/>
      <c r="CT10" s="341"/>
      <c r="CU10" s="341"/>
      <c r="CV10" s="341"/>
      <c r="CW10" s="341"/>
      <c r="CX10" s="341"/>
      <c r="CY10" s="341"/>
      <c r="CZ10" s="341"/>
      <c r="DA10" s="341"/>
      <c r="DB10" s="341"/>
      <c r="DC10" s="341"/>
      <c r="DD10" s="341"/>
      <c r="DE10" s="341"/>
      <c r="DF10" s="341"/>
      <c r="DG10" s="341"/>
      <c r="DH10" s="341"/>
      <c r="DI10" s="341"/>
      <c r="DJ10" s="341"/>
      <c r="DK10" s="341"/>
      <c r="DL10" s="341"/>
      <c r="DM10" s="341"/>
      <c r="DN10" s="341"/>
      <c r="DO10" s="341"/>
      <c r="DP10" s="341"/>
      <c r="DQ10" s="341"/>
      <c r="DR10" s="341"/>
      <c r="DS10" s="343"/>
      <c r="IM10" s="191"/>
      <c r="IN10" s="191"/>
      <c r="IO10" s="191"/>
      <c r="IP10" s="191"/>
      <c r="IQ10" s="191"/>
      <c r="IR10" s="191"/>
    </row>
    <row r="11" spans="1:252" ht="13.5" customHeight="1" thickBot="1" x14ac:dyDescent="0.3">
      <c r="X11" s="198"/>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361" t="s">
        <v>6</v>
      </c>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200"/>
      <c r="CM11" s="200"/>
      <c r="CN11" s="200"/>
      <c r="CO11" s="200"/>
      <c r="CP11" s="200"/>
      <c r="CQ11" s="200"/>
      <c r="CR11" s="200"/>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199"/>
      <c r="DP11" s="199"/>
      <c r="DQ11" s="199"/>
      <c r="DR11" s="199"/>
      <c r="DS11" s="201"/>
      <c r="IM11" s="191"/>
      <c r="IN11" s="191"/>
      <c r="IO11" s="191"/>
      <c r="IP11" s="191"/>
      <c r="IQ11" s="191"/>
      <c r="IR11" s="191"/>
    </row>
    <row r="12" spans="1:252" x14ac:dyDescent="0.2">
      <c r="IM12" s="191"/>
      <c r="IN12" s="191"/>
      <c r="IO12" s="191"/>
      <c r="IP12" s="191"/>
      <c r="IQ12" s="191"/>
      <c r="IR12" s="191"/>
    </row>
    <row r="13" spans="1:252" ht="13.5" customHeight="1" thickBot="1" x14ac:dyDescent="0.25">
      <c r="DN13" s="189"/>
      <c r="DO13" s="189"/>
      <c r="DP13" s="189"/>
      <c r="DQ13" s="189"/>
      <c r="DR13" s="189"/>
      <c r="DS13" s="189"/>
      <c r="DT13" s="189"/>
      <c r="DU13" s="189"/>
      <c r="DV13" s="189"/>
      <c r="DW13" s="189"/>
      <c r="DX13" s="189"/>
      <c r="DY13" s="189"/>
      <c r="DZ13" s="189"/>
      <c r="EA13" s="189"/>
      <c r="EB13" s="189"/>
      <c r="EC13" s="189"/>
      <c r="ED13" s="189"/>
      <c r="EE13" s="189"/>
      <c r="EF13" s="189"/>
      <c r="EG13" s="189"/>
      <c r="EH13" s="189"/>
      <c r="EI13" s="189"/>
      <c r="EJ13" s="189"/>
      <c r="EK13" s="189"/>
      <c r="EL13" s="189"/>
      <c r="EM13" s="189"/>
      <c r="EN13" s="189"/>
      <c r="IM13" s="191"/>
      <c r="IN13" s="191"/>
      <c r="IO13" s="191"/>
      <c r="IP13" s="191"/>
      <c r="IQ13" s="191"/>
      <c r="IR13" s="191"/>
    </row>
    <row r="14" spans="1:252" ht="13.5" customHeight="1" thickBot="1" x14ac:dyDescent="0.3">
      <c r="A14" s="344" t="s">
        <v>7</v>
      </c>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6"/>
      <c r="CG14" s="344" t="s">
        <v>8</v>
      </c>
      <c r="CH14" s="345"/>
      <c r="CI14" s="345"/>
      <c r="CJ14" s="345"/>
      <c r="CK14" s="345"/>
      <c r="CL14" s="345"/>
      <c r="CM14" s="345"/>
      <c r="CN14" s="345"/>
      <c r="CO14" s="345"/>
      <c r="CP14" s="345"/>
      <c r="CQ14" s="345"/>
      <c r="CR14" s="345"/>
      <c r="CS14" s="345"/>
      <c r="CT14" s="345"/>
      <c r="CU14" s="345"/>
      <c r="CV14" s="345"/>
      <c r="CW14" s="345"/>
      <c r="CX14" s="345"/>
      <c r="CY14" s="345"/>
      <c r="CZ14" s="345"/>
      <c r="DA14" s="345"/>
      <c r="DB14" s="345"/>
      <c r="DC14" s="345"/>
      <c r="DD14" s="345"/>
      <c r="DE14" s="345"/>
      <c r="DF14" s="345"/>
      <c r="DG14" s="345"/>
      <c r="DH14" s="345"/>
      <c r="DI14" s="345"/>
      <c r="DJ14" s="345"/>
      <c r="DK14" s="345"/>
      <c r="DL14" s="345"/>
      <c r="DM14" s="346"/>
      <c r="DQ14" s="202"/>
      <c r="DS14" s="202"/>
      <c r="DT14" s="189"/>
      <c r="DU14" s="189"/>
      <c r="DV14" s="189"/>
      <c r="DW14" s="189"/>
      <c r="DX14" s="189"/>
      <c r="DY14" s="189"/>
      <c r="DZ14" s="189"/>
      <c r="EA14" s="189"/>
      <c r="EB14" s="189"/>
      <c r="EC14" s="189"/>
      <c r="ED14" s="189"/>
      <c r="EE14" s="189"/>
      <c r="EF14" s="189"/>
      <c r="EG14" s="189"/>
      <c r="EH14" s="189"/>
      <c r="EI14" s="189"/>
      <c r="EJ14" s="189"/>
      <c r="EK14" s="189"/>
      <c r="EL14" s="189"/>
      <c r="EM14" s="189"/>
      <c r="EN14" s="189"/>
      <c r="EO14" s="189"/>
      <c r="EP14" s="189"/>
      <c r="EQ14" s="189"/>
      <c r="ER14" s="189"/>
      <c r="ES14" s="189"/>
      <c r="ET14" s="189"/>
    </row>
    <row r="15" spans="1:252" ht="12" customHeight="1" thickBot="1" x14ac:dyDescent="0.3">
      <c r="A15" s="203"/>
      <c r="B15" s="359" t="s">
        <v>9</v>
      </c>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49" t="s">
        <v>10</v>
      </c>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1"/>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row>
    <row r="16" spans="1:252" ht="13.5" customHeight="1" thickBot="1" x14ac:dyDescent="0.3">
      <c r="A16" s="198"/>
      <c r="B16" s="362" t="s">
        <v>11</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353"/>
      <c r="CD16" s="353"/>
      <c r="CE16" s="353"/>
      <c r="CF16" s="353"/>
      <c r="CG16" s="352"/>
      <c r="CH16" s="353"/>
      <c r="CI16" s="353"/>
      <c r="CJ16" s="353"/>
      <c r="CK16" s="353"/>
      <c r="CL16" s="353"/>
      <c r="CM16" s="353"/>
      <c r="CN16" s="353"/>
      <c r="CO16" s="353"/>
      <c r="CP16" s="353"/>
      <c r="CQ16" s="353"/>
      <c r="CR16" s="353"/>
      <c r="CS16" s="353"/>
      <c r="CT16" s="353"/>
      <c r="CU16" s="353"/>
      <c r="CV16" s="353"/>
      <c r="CW16" s="353"/>
      <c r="CX16" s="353"/>
      <c r="CY16" s="353"/>
      <c r="CZ16" s="353"/>
      <c r="DA16" s="353"/>
      <c r="DB16" s="353"/>
      <c r="DC16" s="353"/>
      <c r="DD16" s="353"/>
      <c r="DE16" s="353"/>
      <c r="DF16" s="353"/>
      <c r="DG16" s="353"/>
      <c r="DH16" s="353"/>
      <c r="DI16" s="353"/>
      <c r="DJ16" s="353"/>
      <c r="DK16" s="353"/>
      <c r="DL16" s="353"/>
      <c r="DM16" s="35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row>
    <row r="17" spans="1:252" ht="13.5" customHeight="1" thickBot="1" x14ac:dyDescent="0.3">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204"/>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R17" s="347" t="s">
        <v>12</v>
      </c>
      <c r="DS17" s="345"/>
      <c r="DT17" s="345"/>
      <c r="DU17" s="345"/>
      <c r="DV17" s="345"/>
      <c r="DW17" s="345"/>
      <c r="DX17" s="345"/>
      <c r="DY17" s="345"/>
      <c r="DZ17" s="345"/>
      <c r="EA17" s="345"/>
      <c r="EB17" s="345"/>
      <c r="EC17" s="345"/>
      <c r="ED17" s="345"/>
      <c r="EE17" s="345"/>
      <c r="EF17" s="345"/>
      <c r="EG17" s="345"/>
      <c r="EH17" s="345"/>
      <c r="EI17" s="345"/>
      <c r="EJ17" s="345"/>
      <c r="EK17" s="345"/>
      <c r="EL17" s="345"/>
      <c r="EM17" s="345"/>
      <c r="EN17" s="345"/>
      <c r="EO17" s="346"/>
      <c r="IN17" s="191"/>
      <c r="IO17" s="191"/>
      <c r="IP17" s="191"/>
      <c r="IQ17" s="191"/>
      <c r="IR17" s="191"/>
    </row>
    <row r="18" spans="1:252" x14ac:dyDescent="0.2">
      <c r="A18" s="205"/>
      <c r="B18" s="205"/>
      <c r="C18" s="205"/>
      <c r="D18" s="205"/>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206"/>
      <c r="DM18" s="207"/>
      <c r="IN18" s="191"/>
      <c r="IO18" s="191"/>
      <c r="IP18" s="191"/>
      <c r="IQ18" s="191"/>
      <c r="IR18" s="191"/>
    </row>
    <row r="19" spans="1:252" ht="44.45" customHeight="1" x14ac:dyDescent="0.25">
      <c r="B19" s="364" t="s">
        <v>13</v>
      </c>
      <c r="C19" s="338"/>
      <c r="D19" s="338"/>
      <c r="E19" s="338"/>
      <c r="F19" s="338"/>
      <c r="G19" s="338"/>
      <c r="H19" s="338"/>
      <c r="I19" s="338"/>
      <c r="J19" s="338"/>
      <c r="K19" s="339"/>
      <c r="L19" s="319" t="s">
        <v>14</v>
      </c>
      <c r="M19" s="360" t="s">
        <v>15</v>
      </c>
      <c r="N19" s="338"/>
      <c r="O19" s="338"/>
      <c r="P19" s="338"/>
      <c r="Q19" s="338"/>
      <c r="R19" s="338"/>
      <c r="S19" s="339"/>
      <c r="T19" s="365" t="s">
        <v>16</v>
      </c>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338"/>
      <c r="BT19" s="338"/>
      <c r="BU19" s="338"/>
      <c r="BV19" s="338"/>
      <c r="BW19" s="338"/>
      <c r="BX19" s="338"/>
      <c r="BY19" s="338"/>
      <c r="BZ19" s="338"/>
      <c r="CA19" s="338"/>
      <c r="CB19" s="338"/>
      <c r="CC19" s="338"/>
      <c r="CD19" s="338"/>
      <c r="CE19" s="338"/>
      <c r="CF19" s="338"/>
      <c r="CG19" s="338"/>
      <c r="CH19" s="338"/>
      <c r="CI19" s="338"/>
      <c r="CJ19" s="338"/>
      <c r="CK19" s="338"/>
      <c r="CL19" s="338"/>
      <c r="CM19" s="338"/>
      <c r="CN19" s="338"/>
      <c r="CO19" s="338"/>
      <c r="CP19" s="338"/>
      <c r="CQ19" s="338"/>
      <c r="CR19" s="338"/>
      <c r="CS19" s="338"/>
      <c r="CT19" s="338"/>
      <c r="CU19" s="338"/>
      <c r="CV19" s="338"/>
      <c r="CW19" s="338"/>
      <c r="CX19" s="338"/>
      <c r="CY19" s="338"/>
      <c r="CZ19" s="338"/>
      <c r="DA19" s="338"/>
      <c r="DB19" s="338"/>
      <c r="DC19" s="338"/>
      <c r="DD19" s="338"/>
      <c r="DE19" s="338"/>
      <c r="DF19" s="338"/>
      <c r="DG19" s="338"/>
      <c r="DH19" s="338"/>
      <c r="DI19" s="338"/>
      <c r="DJ19" s="338"/>
      <c r="DK19" s="338"/>
      <c r="DL19" s="338"/>
      <c r="DM19" s="338"/>
      <c r="DN19" s="338"/>
      <c r="DO19" s="338"/>
      <c r="DP19" s="338"/>
      <c r="DQ19" s="338"/>
      <c r="DR19" s="338"/>
      <c r="DS19" s="338"/>
      <c r="DT19" s="338"/>
      <c r="DU19" s="338"/>
      <c r="DV19" s="338"/>
      <c r="DW19" s="338"/>
      <c r="DX19" s="338"/>
      <c r="DY19" s="338"/>
      <c r="DZ19" s="338"/>
      <c r="EA19" s="338"/>
      <c r="EB19" s="338"/>
      <c r="EC19" s="338"/>
      <c r="ED19" s="338"/>
      <c r="EE19" s="338"/>
      <c r="EF19" s="338"/>
      <c r="EG19" s="338"/>
      <c r="EH19" s="338"/>
      <c r="EI19" s="338"/>
      <c r="EJ19" s="338"/>
      <c r="EK19" s="338"/>
      <c r="EL19" s="338"/>
      <c r="EM19" s="338"/>
      <c r="EN19" s="338"/>
      <c r="EO19" s="338"/>
      <c r="EP19" s="338"/>
      <c r="EQ19" s="338"/>
      <c r="ER19" s="338"/>
      <c r="ES19" s="338"/>
      <c r="ET19" s="339"/>
    </row>
    <row r="20" spans="1:252" ht="18.75" customHeight="1" x14ac:dyDescent="0.25">
      <c r="B20" s="356">
        <v>2066776</v>
      </c>
      <c r="C20" s="357"/>
      <c r="D20" s="357"/>
      <c r="E20" s="357"/>
      <c r="F20" s="357"/>
      <c r="G20" s="357"/>
      <c r="H20" s="357"/>
      <c r="I20" s="357"/>
      <c r="J20" s="357"/>
      <c r="K20" s="358"/>
      <c r="L20" s="336">
        <v>92701000001</v>
      </c>
      <c r="M20" s="337" t="s">
        <v>17</v>
      </c>
      <c r="N20" s="338"/>
      <c r="O20" s="338"/>
      <c r="P20" s="338"/>
      <c r="Q20" s="338"/>
      <c r="R20" s="338"/>
      <c r="S20" s="339"/>
      <c r="T20" s="348" t="s">
        <v>18</v>
      </c>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8"/>
      <c r="BI20" s="338"/>
      <c r="BJ20" s="338"/>
      <c r="BK20" s="338"/>
      <c r="BL20" s="338"/>
      <c r="BM20" s="338"/>
      <c r="BN20" s="338"/>
      <c r="BO20" s="338"/>
      <c r="BP20" s="338"/>
      <c r="BQ20" s="338"/>
      <c r="BR20" s="338"/>
      <c r="BS20" s="338"/>
      <c r="BT20" s="338"/>
      <c r="BU20" s="338"/>
      <c r="BV20" s="338"/>
      <c r="BW20" s="338"/>
      <c r="BX20" s="338"/>
      <c r="BY20" s="338"/>
      <c r="BZ20" s="338"/>
      <c r="CA20" s="338"/>
      <c r="CB20" s="338"/>
      <c r="CC20" s="338"/>
      <c r="CD20" s="338"/>
      <c r="CE20" s="338"/>
      <c r="CF20" s="338"/>
      <c r="CG20" s="338"/>
      <c r="CH20" s="338"/>
      <c r="CI20" s="338"/>
      <c r="CJ20" s="338"/>
      <c r="CK20" s="338"/>
      <c r="CL20" s="338"/>
      <c r="CM20" s="338"/>
      <c r="CN20" s="338"/>
      <c r="CO20" s="338"/>
      <c r="CP20" s="338"/>
      <c r="CQ20" s="338"/>
      <c r="CR20" s="338"/>
      <c r="CS20" s="338"/>
      <c r="CT20" s="338"/>
      <c r="CU20" s="338"/>
      <c r="CV20" s="338"/>
      <c r="CW20" s="338"/>
      <c r="CX20" s="338"/>
      <c r="CY20" s="338"/>
      <c r="CZ20" s="338"/>
      <c r="DA20" s="338"/>
      <c r="DB20" s="338"/>
      <c r="DC20" s="338"/>
      <c r="DD20" s="338"/>
      <c r="DE20" s="338"/>
      <c r="DF20" s="338"/>
      <c r="DG20" s="338"/>
      <c r="DH20" s="338"/>
      <c r="DI20" s="338"/>
      <c r="DJ20" s="338"/>
      <c r="DK20" s="338"/>
      <c r="DL20" s="338"/>
      <c r="DM20" s="338"/>
      <c r="DN20" s="338"/>
      <c r="DO20" s="338"/>
      <c r="DP20" s="338"/>
      <c r="DQ20" s="338"/>
      <c r="DR20" s="338"/>
      <c r="DS20" s="338"/>
      <c r="DT20" s="338"/>
      <c r="DU20" s="338"/>
      <c r="DV20" s="338"/>
      <c r="DW20" s="338"/>
      <c r="DX20" s="338"/>
      <c r="DY20" s="338"/>
      <c r="DZ20" s="338"/>
      <c r="EA20" s="338"/>
      <c r="EB20" s="338"/>
      <c r="EC20" s="338"/>
      <c r="ED20" s="338"/>
      <c r="EE20" s="338"/>
      <c r="EF20" s="338"/>
      <c r="EG20" s="338"/>
      <c r="EH20" s="338"/>
      <c r="EI20" s="338"/>
      <c r="EJ20" s="338"/>
      <c r="EK20" s="338"/>
      <c r="EL20" s="338"/>
      <c r="EM20" s="338"/>
      <c r="EN20" s="338"/>
      <c r="EO20" s="338"/>
      <c r="EP20" s="338"/>
      <c r="EQ20" s="338"/>
      <c r="ER20" s="338"/>
      <c r="ES20" s="338"/>
      <c r="ET20" s="339"/>
    </row>
    <row r="21" spans="1:252" x14ac:dyDescent="0.2">
      <c r="A21" s="340" t="s">
        <v>19</v>
      </c>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c r="BU21" s="341"/>
      <c r="BV21" s="341"/>
      <c r="BW21" s="341"/>
      <c r="BX21" s="341"/>
      <c r="BY21" s="341"/>
      <c r="BZ21" s="341"/>
      <c r="CA21" s="341"/>
      <c r="CB21" s="341"/>
      <c r="CC21" s="341"/>
      <c r="CD21" s="341"/>
      <c r="CE21" s="341"/>
      <c r="CF21" s="341"/>
      <c r="CG21" s="341"/>
      <c r="CH21" s="341"/>
      <c r="CI21" s="341"/>
      <c r="CJ21" s="341"/>
      <c r="CK21" s="341"/>
      <c r="CL21" s="341"/>
      <c r="CM21" s="341"/>
      <c r="CN21" s="341"/>
      <c r="CO21" s="341"/>
      <c r="CP21" s="341"/>
      <c r="CQ21" s="341"/>
      <c r="CR21" s="341"/>
      <c r="CS21" s="341"/>
      <c r="CT21" s="341"/>
      <c r="CU21" s="341"/>
      <c r="CV21" s="341"/>
      <c r="CW21" s="341"/>
      <c r="CX21" s="341"/>
      <c r="CY21" s="341"/>
      <c r="CZ21" s="341"/>
      <c r="DA21" s="341"/>
      <c r="DB21" s="341"/>
      <c r="DC21" s="341"/>
      <c r="DD21" s="341"/>
      <c r="DE21" s="341"/>
      <c r="DF21" s="341"/>
      <c r="DG21" s="341"/>
      <c r="DH21" s="341"/>
      <c r="DI21" s="341"/>
      <c r="DJ21" s="341"/>
      <c r="DK21" s="341"/>
      <c r="DL21" s="341"/>
      <c r="DM21" s="341"/>
      <c r="DN21" s="341"/>
      <c r="DO21" s="341"/>
      <c r="DP21" s="341"/>
      <c r="DQ21" s="341"/>
      <c r="DR21" s="341"/>
      <c r="DS21" s="341"/>
      <c r="DT21" s="341"/>
      <c r="DU21" s="341"/>
      <c r="DV21" s="341"/>
      <c r="DW21" s="341"/>
      <c r="DX21" s="341"/>
      <c r="DY21" s="341"/>
      <c r="DZ21" s="341"/>
      <c r="EA21" s="341"/>
      <c r="EB21" s="341"/>
      <c r="EC21" s="341"/>
      <c r="ED21" s="341"/>
      <c r="EE21" s="341"/>
      <c r="EF21" s="341"/>
      <c r="EG21" s="341"/>
      <c r="EH21" s="341"/>
      <c r="EI21" s="341"/>
      <c r="EJ21" s="341"/>
      <c r="EK21" s="341"/>
      <c r="EL21" s="341"/>
      <c r="EM21" s="341"/>
      <c r="EN21" s="341"/>
      <c r="EO21" s="341"/>
      <c r="EP21" s="341"/>
      <c r="EQ21" s="341"/>
      <c r="ER21" s="341"/>
      <c r="ES21" s="341"/>
      <c r="ET21" s="341"/>
      <c r="EU21" s="341"/>
      <c r="EV21" s="341"/>
      <c r="EW21" s="341"/>
      <c r="EX21" s="341"/>
      <c r="EY21" s="341"/>
      <c r="EZ21" s="341"/>
    </row>
    <row r="22" spans="1:252" x14ac:dyDescent="0.2">
      <c r="A22" s="341"/>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c r="BT22" s="341"/>
      <c r="BU22" s="341"/>
      <c r="BV22" s="341"/>
      <c r="BW22" s="341"/>
      <c r="BX22" s="341"/>
      <c r="BY22" s="341"/>
      <c r="BZ22" s="341"/>
      <c r="CA22" s="341"/>
      <c r="CB22" s="341"/>
      <c r="CC22" s="341"/>
      <c r="CD22" s="341"/>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1"/>
      <c r="ED22" s="341"/>
      <c r="EE22" s="341"/>
      <c r="EF22" s="341"/>
      <c r="EG22" s="341"/>
      <c r="EH22" s="341"/>
      <c r="EI22" s="341"/>
      <c r="EJ22" s="341"/>
      <c r="EK22" s="341"/>
      <c r="EL22" s="341"/>
      <c r="EM22" s="341"/>
      <c r="EN22" s="341"/>
      <c r="EO22" s="341"/>
      <c r="EP22" s="341"/>
      <c r="EQ22" s="341"/>
      <c r="ER22" s="341"/>
      <c r="ES22" s="341"/>
      <c r="ET22" s="341"/>
      <c r="EU22" s="341"/>
      <c r="EV22" s="341"/>
      <c r="EW22" s="341"/>
      <c r="EX22" s="341"/>
      <c r="EY22" s="341"/>
      <c r="EZ22" s="341"/>
    </row>
  </sheetData>
  <sheetProtection algorithmName="SHA-512" hashValue="CsXPFbaOB9MXA7OeO73EG1q74GmkqChZ9dNZnoMmc8q/in925iAUnY0sRiYS7irykaQ12UKdoLECGjnqpEyZzw==" saltValue="9tjXAmd5YYaC4E46XOMXXA==" spinCount="100000" sheet="1" formatColumns="0" formatRows="0"/>
  <mergeCells count="20">
    <mergeCell ref="N1:EC1"/>
    <mergeCell ref="DR17:EO17"/>
    <mergeCell ref="B19:K19"/>
    <mergeCell ref="N3:EC3"/>
    <mergeCell ref="T19:ET19"/>
    <mergeCell ref="M20:S20"/>
    <mergeCell ref="A21:EZ22"/>
    <mergeCell ref="X10:DS10"/>
    <mergeCell ref="A14:CF14"/>
    <mergeCell ref="N5:EC5"/>
    <mergeCell ref="X9:DS9"/>
    <mergeCell ref="T20:ET20"/>
    <mergeCell ref="CG15:DM16"/>
    <mergeCell ref="X7:DS7"/>
    <mergeCell ref="B20:K20"/>
    <mergeCell ref="B15:CF15"/>
    <mergeCell ref="M19:S19"/>
    <mergeCell ref="CG14:DM14"/>
    <mergeCell ref="BC11:CK11"/>
    <mergeCell ref="B16:CF16"/>
  </mergeCells>
  <printOptions horizontalCentered="1"/>
  <pageMargins left="0.19685039370078741" right="0.19685039370078741" top="0.19685039370078741" bottom="0.19685039370078741" header="0.31496062992125978" footer="0.31496062992125978"/>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16"/>
  <sheetViews>
    <sheetView zoomScale="145" zoomScaleNormal="145" zoomScaleSheetLayoutView="137" workbookViewId="0">
      <selection activeCell="D16" sqref="D16"/>
    </sheetView>
  </sheetViews>
  <sheetFormatPr defaultColWidth="9.140625" defaultRowHeight="11.25" x14ac:dyDescent="0.2"/>
  <cols>
    <col min="1" max="1" width="17.42578125" style="327" bestFit="1" customWidth="1"/>
    <col min="2" max="2" width="74.7109375" style="327" customWidth="1"/>
    <col min="3" max="3" width="9.140625" style="327" customWidth="1"/>
    <col min="4" max="4" width="14.42578125" style="327" customWidth="1"/>
    <col min="5" max="5" width="21.85546875" style="327" customWidth="1"/>
    <col min="6" max="6" width="6.28515625" style="327" customWidth="1"/>
    <col min="7" max="7" width="9.85546875" style="327" customWidth="1"/>
    <col min="8" max="8" width="16.28515625" style="327" customWidth="1"/>
    <col min="9" max="9" width="9.140625" style="327" customWidth="1"/>
    <col min="10" max="16384" width="9.140625" style="327"/>
  </cols>
  <sheetData>
    <row r="1" spans="1:8" ht="21.6" customHeight="1" thickBot="1" x14ac:dyDescent="0.25">
      <c r="A1" s="372" t="s">
        <v>20</v>
      </c>
      <c r="B1" s="367"/>
      <c r="C1" s="367"/>
      <c r="D1" s="367"/>
      <c r="E1" s="367"/>
      <c r="F1" s="324"/>
      <c r="G1" s="324"/>
      <c r="H1" s="1" t="s">
        <v>21</v>
      </c>
    </row>
    <row r="2" spans="1:8" x14ac:dyDescent="0.2">
      <c r="A2" s="368" t="s">
        <v>22</v>
      </c>
      <c r="B2" s="367"/>
      <c r="C2" s="367"/>
      <c r="D2" s="367"/>
      <c r="E2" s="367"/>
      <c r="F2" s="321"/>
      <c r="G2" s="321" t="s">
        <v>23</v>
      </c>
      <c r="H2" s="7">
        <v>45291</v>
      </c>
    </row>
    <row r="3" spans="1:8" ht="15" customHeight="1" x14ac:dyDescent="0.25">
      <c r="A3" s="368"/>
      <c r="B3" s="367"/>
      <c r="C3" s="367"/>
      <c r="D3" s="367"/>
      <c r="E3" s="367"/>
      <c r="F3" s="374" t="s">
        <v>24</v>
      </c>
      <c r="G3" s="343"/>
      <c r="H3" s="208"/>
    </row>
    <row r="4" spans="1:8" x14ac:dyDescent="0.2">
      <c r="A4" s="322"/>
      <c r="B4" s="322"/>
      <c r="C4" s="322"/>
      <c r="D4" s="322"/>
      <c r="E4" s="322"/>
      <c r="F4" s="321"/>
      <c r="G4" s="321" t="s">
        <v>17</v>
      </c>
      <c r="H4" s="209"/>
    </row>
    <row r="5" spans="1:8" ht="22.5" customHeight="1" x14ac:dyDescent="0.25">
      <c r="A5" s="323" t="s">
        <v>25</v>
      </c>
      <c r="B5" s="2" t="s">
        <v>16</v>
      </c>
      <c r="C5" s="322"/>
      <c r="D5" s="322"/>
      <c r="E5" s="322"/>
      <c r="F5" s="374" t="s">
        <v>24</v>
      </c>
      <c r="G5" s="343"/>
      <c r="H5" s="210"/>
    </row>
    <row r="6" spans="1:8" x14ac:dyDescent="0.2">
      <c r="A6" s="366" t="s">
        <v>26</v>
      </c>
      <c r="B6" s="367"/>
      <c r="C6" s="367"/>
      <c r="D6" s="367"/>
      <c r="E6" s="367"/>
      <c r="F6" s="322"/>
      <c r="G6" s="321" t="s">
        <v>27</v>
      </c>
      <c r="H6" s="211"/>
    </row>
    <row r="7" spans="1:8" ht="12" customHeight="1" thickBot="1" x14ac:dyDescent="0.25">
      <c r="A7" s="367"/>
      <c r="B7" s="367"/>
      <c r="C7" s="367"/>
      <c r="D7" s="367"/>
      <c r="E7" s="367"/>
      <c r="F7" s="321"/>
      <c r="G7" s="321" t="s">
        <v>28</v>
      </c>
      <c r="H7" s="4">
        <v>383</v>
      </c>
    </row>
    <row r="8" spans="1:8" x14ac:dyDescent="0.2">
      <c r="A8" s="325"/>
      <c r="B8" s="325"/>
      <c r="C8" s="371" t="s">
        <v>29</v>
      </c>
      <c r="D8" s="367"/>
      <c r="E8" s="367"/>
    </row>
    <row r="9" spans="1:8" x14ac:dyDescent="0.2">
      <c r="A9" s="373" t="s">
        <v>30</v>
      </c>
      <c r="B9" s="367"/>
      <c r="C9" s="367"/>
      <c r="D9" s="367"/>
      <c r="E9" s="367"/>
    </row>
    <row r="10" spans="1:8" x14ac:dyDescent="0.2">
      <c r="A10" s="369" t="s">
        <v>31</v>
      </c>
      <c r="B10" s="367"/>
      <c r="C10" s="367"/>
      <c r="D10" s="367"/>
      <c r="E10" s="367"/>
    </row>
    <row r="11" spans="1:8" ht="16.5" customHeight="1" x14ac:dyDescent="0.2">
      <c r="A11" s="366"/>
      <c r="B11" s="367"/>
      <c r="C11" s="367"/>
      <c r="D11" s="370" t="s">
        <v>32</v>
      </c>
      <c r="E11" s="367"/>
    </row>
    <row r="12" spans="1:8" ht="15" customHeight="1" x14ac:dyDescent="0.2">
      <c r="A12" s="366"/>
      <c r="B12" s="367"/>
      <c r="C12" s="367"/>
      <c r="D12" s="367"/>
      <c r="E12" s="367"/>
    </row>
    <row r="13" spans="1:8" x14ac:dyDescent="0.2">
      <c r="A13" s="328"/>
      <c r="B13" s="328"/>
      <c r="C13" s="328"/>
      <c r="D13" s="328"/>
      <c r="E13" s="328"/>
    </row>
    <row r="14" spans="1:8" ht="31.5" customHeight="1" x14ac:dyDescent="0.2">
      <c r="A14" s="326" t="s">
        <v>33</v>
      </c>
      <c r="B14" s="326" t="s">
        <v>34</v>
      </c>
      <c r="C14" s="326" t="s">
        <v>35</v>
      </c>
      <c r="D14" s="6" t="s">
        <v>36</v>
      </c>
      <c r="E14" s="6" t="s">
        <v>37</v>
      </c>
    </row>
    <row r="15" spans="1:8" ht="33.75" customHeight="1" x14ac:dyDescent="0.2">
      <c r="A15" s="319" t="str">
        <f>Прил_ПР_Расчет!A3</f>
        <v>ПРГ1</v>
      </c>
      <c r="B15" s="5" t="str">
        <f>Прил_ПР_Расчет!B3</f>
        <v>Численность лиц, прошедших обучение по дополнительным профессиональным программам в образовательной организации высшего образования (далее - университет), в том числе посредством онлайн-курсов</v>
      </c>
      <c r="C15" s="8" t="str">
        <f>Прил_ПР_Расчет!E3</f>
        <v>Человек</v>
      </c>
      <c r="D15" s="216">
        <f>Прил_ПР_Расчет!F3</f>
        <v>2960</v>
      </c>
      <c r="E15" s="216">
        <f>Прил_ПР_Расчет!G3</f>
        <v>2983</v>
      </c>
    </row>
    <row r="16" spans="1:8" ht="76.5" customHeight="1" x14ac:dyDescent="0.2">
      <c r="A16" s="319" t="str">
        <f>Прил_ПР_Расчет!A6</f>
        <v>ПРГ2</v>
      </c>
      <c r="B16" s="5" t="str">
        <f>Прил_ПР_Расчет!B6</f>
        <v>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 образовательных организаций высшего образования для оказания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 утвержденных постановлением Правительства Российской Федерации от 13 мая 2021 г. N 729 (далее - Правила проведения отбора)</v>
      </c>
      <c r="C16" s="8" t="str">
        <f>Прил_ПР_Расчет!E6</f>
        <v xml:space="preserve">Единица  </v>
      </c>
      <c r="D16" s="216">
        <f>Прил_ПР_Расчет!F6</f>
        <v>5</v>
      </c>
      <c r="E16" s="216">
        <f>Прил_ПР_Расчет!G6</f>
        <v>5</v>
      </c>
    </row>
  </sheetData>
  <sheetProtection algorithmName="SHA-512" hashValue="foUpqSyZqxhx7tP9W7Q24zO9Lw3IJhq0rsutp63FN3n/5h8jgCn5Q9s2flRnoVF682F5fQjc9ALTYR4qonpLwA==" saltValue="anKe6semoDgho+/vOXxonA==" spinCount="100000" sheet="1" formatColumns="0" formatRows="0"/>
  <mergeCells count="12">
    <mergeCell ref="A1:E1"/>
    <mergeCell ref="A6:E7"/>
    <mergeCell ref="A9:E9"/>
    <mergeCell ref="A3:E3"/>
    <mergeCell ref="F3:G3"/>
    <mergeCell ref="F5:G5"/>
    <mergeCell ref="A12:E12"/>
    <mergeCell ref="A11:C11"/>
    <mergeCell ref="A2:E2"/>
    <mergeCell ref="A10:E10"/>
    <mergeCell ref="D11:E11"/>
    <mergeCell ref="C8:E8"/>
  </mergeCells>
  <printOptions horizontalCentered="1"/>
  <pageMargins left="0.19685039370078741" right="0.19685039370078741" top="0.19685039370078741" bottom="0.19685039370078741" header="0.31496062992125978" footer="0.31496062992125978"/>
  <pageSetup paperSize="9"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6"/>
  <sheetViews>
    <sheetView zoomScale="125" zoomScaleNormal="100" zoomScaleSheetLayoutView="100" workbookViewId="0">
      <selection activeCell="H6" sqref="H6"/>
    </sheetView>
  </sheetViews>
  <sheetFormatPr defaultColWidth="9.140625" defaultRowHeight="15" x14ac:dyDescent="0.25"/>
  <cols>
    <col min="1" max="1" width="5.140625" bestFit="1" customWidth="1"/>
    <col min="2" max="2" width="45.85546875" customWidth="1"/>
    <col min="3" max="3" width="51.42578125" customWidth="1"/>
    <col min="4" max="4" width="8" customWidth="1"/>
    <col min="5" max="5" width="14.140625" customWidth="1"/>
    <col min="6" max="6" width="18.140625" customWidth="1"/>
    <col min="7" max="7" width="27.42578125" customWidth="1"/>
    <col min="8" max="8" width="32.85546875" customWidth="1"/>
  </cols>
  <sheetData>
    <row r="1" spans="1:8" ht="26.25" customHeight="1" x14ac:dyDescent="0.25">
      <c r="A1" s="377" t="s">
        <v>33</v>
      </c>
      <c r="B1" s="10" t="s">
        <v>38</v>
      </c>
      <c r="C1" s="6" t="s">
        <v>39</v>
      </c>
      <c r="D1" s="6" t="s">
        <v>40</v>
      </c>
      <c r="E1" s="6" t="s">
        <v>41</v>
      </c>
      <c r="F1" s="6" t="s">
        <v>36</v>
      </c>
      <c r="G1" s="6" t="s">
        <v>42</v>
      </c>
      <c r="H1" s="6" t="s">
        <v>43</v>
      </c>
    </row>
    <row r="2" spans="1:8" ht="15.75" customHeight="1" thickBot="1" x14ac:dyDescent="0.3">
      <c r="A2" s="378"/>
      <c r="B2" s="6" t="s">
        <v>44</v>
      </c>
      <c r="C2" s="6" t="s">
        <v>45</v>
      </c>
      <c r="D2" s="6">
        <v>1</v>
      </c>
      <c r="E2" s="6">
        <v>2</v>
      </c>
      <c r="F2" s="6">
        <v>3</v>
      </c>
      <c r="G2" s="6">
        <v>4</v>
      </c>
      <c r="H2" s="6">
        <v>5</v>
      </c>
    </row>
    <row r="3" spans="1:8" ht="70.5" customHeight="1" x14ac:dyDescent="0.25">
      <c r="A3" s="375" t="s">
        <v>46</v>
      </c>
      <c r="B3" s="257" t="s">
        <v>47</v>
      </c>
      <c r="C3" s="52" t="s">
        <v>48</v>
      </c>
      <c r="D3" s="12" t="s">
        <v>49</v>
      </c>
      <c r="E3" s="13" t="s">
        <v>50</v>
      </c>
      <c r="F3" s="217">
        <v>2960</v>
      </c>
      <c r="G3" s="218">
        <f>G4+G5</f>
        <v>2983</v>
      </c>
      <c r="H3" s="14" t="s">
        <v>51</v>
      </c>
    </row>
    <row r="4" spans="1:8" ht="33.75" customHeight="1" x14ac:dyDescent="0.25">
      <c r="A4" s="376"/>
      <c r="B4" s="258" t="s">
        <v>52</v>
      </c>
      <c r="C4" s="59" t="s">
        <v>53</v>
      </c>
      <c r="D4" s="15" t="s">
        <v>54</v>
      </c>
      <c r="E4" s="319" t="s">
        <v>50</v>
      </c>
      <c r="F4" s="288">
        <v>2600</v>
      </c>
      <c r="G4" s="219">
        <v>2614</v>
      </c>
      <c r="H4" s="16">
        <v>2600</v>
      </c>
    </row>
    <row r="5" spans="1:8" ht="23.25" customHeight="1" thickBot="1" x14ac:dyDescent="0.3">
      <c r="A5" s="352"/>
      <c r="B5" s="259" t="s">
        <v>55</v>
      </c>
      <c r="C5" s="260" t="s">
        <v>56</v>
      </c>
      <c r="D5" s="18" t="s">
        <v>57</v>
      </c>
      <c r="E5" s="19" t="s">
        <v>50</v>
      </c>
      <c r="F5" s="289">
        <v>360</v>
      </c>
      <c r="G5" s="220">
        <v>369</v>
      </c>
      <c r="H5" s="20">
        <v>360</v>
      </c>
    </row>
    <row r="6" spans="1:8" ht="389.25" customHeight="1" thickBot="1" x14ac:dyDescent="0.3">
      <c r="A6" s="21" t="s">
        <v>58</v>
      </c>
      <c r="B6" s="22" t="s">
        <v>59</v>
      </c>
      <c r="C6" s="23" t="s">
        <v>60</v>
      </c>
      <c r="D6" s="24" t="s">
        <v>61</v>
      </c>
      <c r="E6" s="25" t="s">
        <v>62</v>
      </c>
      <c r="F6" s="290">
        <v>5</v>
      </c>
      <c r="G6" s="221">
        <v>5</v>
      </c>
      <c r="H6" s="26" t="s">
        <v>63</v>
      </c>
    </row>
  </sheetData>
  <sheetProtection algorithmName="SHA-512" hashValue="aDRxjhgElBBC6Crzx/OABvWkOKKRkWcXl+2zSJYxMcz/nB6/8gOa4FqRjBqNLD3FW/96lK1CwxjTdOx132vbGA==" saltValue="nBap2GazPIYKB6uiWl7RTQ==" spinCount="100000" sheet="1" objects="1" scenarios="1" formatColumns="0" formatRows="0"/>
  <mergeCells count="2">
    <mergeCell ref="A3:A5"/>
    <mergeCell ref="A1:A2"/>
  </mergeCells>
  <conditionalFormatting sqref="A3:B3 A6:B6">
    <cfRule type="duplicateValues" dxfId="195" priority="5"/>
  </conditionalFormatting>
  <conditionalFormatting sqref="B4:B5">
    <cfRule type="duplicateValues" dxfId="194" priority="3"/>
  </conditionalFormatting>
  <conditionalFormatting sqref="C3:D3 C6:D6">
    <cfRule type="duplicateValues" dxfId="193" priority="4"/>
  </conditionalFormatting>
  <conditionalFormatting sqref="C4:D5">
    <cfRule type="duplicateValues" dxfId="192" priority="2"/>
  </conditionalFormatting>
  <conditionalFormatting sqref="G4:G6">
    <cfRule type="containsBlanks" dxfId="191" priority="6" stopIfTrue="1">
      <formula>LEN(TRIM(G4))=0</formula>
    </cfRule>
  </conditionalFormatting>
  <printOptions horizontalCentered="1"/>
  <pageMargins left="0.19685039370078741" right="0.19685039370078741" top="0.19685039370078741" bottom="0.19685039370078741" header="0.31496062992125984" footer="0.31496062992125984"/>
  <pageSetup paperSize="8"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N27"/>
  <sheetViews>
    <sheetView view="pageBreakPreview" zoomScale="145" zoomScaleNormal="115" zoomScaleSheetLayoutView="145" workbookViewId="0">
      <selection activeCell="I18" sqref="I18"/>
    </sheetView>
  </sheetViews>
  <sheetFormatPr defaultColWidth="9.140625" defaultRowHeight="11.25" x14ac:dyDescent="0.2"/>
  <cols>
    <col min="1" max="1" width="12.42578125" style="327" customWidth="1"/>
    <col min="2" max="2" width="89.42578125" style="327" customWidth="1"/>
    <col min="3" max="3" width="12.42578125" style="327" customWidth="1"/>
    <col min="4" max="4" width="14.140625" style="327" customWidth="1"/>
    <col min="5" max="5" width="21.85546875" style="327" customWidth="1"/>
    <col min="6" max="6" width="2.85546875" style="327" customWidth="1"/>
    <col min="7" max="7" width="7.42578125" style="327" customWidth="1"/>
    <col min="8" max="8" width="9.140625" style="327" customWidth="1"/>
    <col min="9" max="9" width="18" style="327" customWidth="1"/>
    <col min="10" max="10" width="9.140625" style="327" customWidth="1"/>
    <col min="11" max="16384" width="9.140625" style="327"/>
  </cols>
  <sheetData>
    <row r="2" spans="1:9" ht="35.25" customHeight="1" thickBot="1" x14ac:dyDescent="0.25">
      <c r="A2" s="379" t="s">
        <v>64</v>
      </c>
      <c r="B2" s="367"/>
      <c r="C2" s="367"/>
      <c r="D2" s="367"/>
      <c r="E2" s="367"/>
      <c r="F2" s="367"/>
      <c r="G2" s="324"/>
      <c r="H2" s="324"/>
      <c r="I2" s="1" t="s">
        <v>21</v>
      </c>
    </row>
    <row r="3" spans="1:9" x14ac:dyDescent="0.2">
      <c r="A3" s="368" t="s">
        <v>22</v>
      </c>
      <c r="B3" s="367"/>
      <c r="C3" s="367"/>
      <c r="D3" s="367"/>
      <c r="E3" s="367"/>
      <c r="F3" s="367"/>
      <c r="G3" s="321"/>
      <c r="H3" s="321" t="s">
        <v>23</v>
      </c>
      <c r="I3" s="7">
        <v>45291</v>
      </c>
    </row>
    <row r="4" spans="1:9" ht="15" customHeight="1" x14ac:dyDescent="0.25">
      <c r="A4" s="368"/>
      <c r="B4" s="367"/>
      <c r="C4" s="367"/>
      <c r="D4" s="367"/>
      <c r="E4" s="367"/>
      <c r="F4" s="367"/>
      <c r="G4" s="381" t="s">
        <v>24</v>
      </c>
      <c r="H4" s="367"/>
      <c r="I4" s="208"/>
    </row>
    <row r="5" spans="1:9" x14ac:dyDescent="0.2">
      <c r="A5" s="322"/>
      <c r="B5" s="322"/>
      <c r="C5" s="322"/>
      <c r="D5" s="322"/>
      <c r="E5" s="322"/>
      <c r="F5" s="322"/>
      <c r="G5" s="321"/>
      <c r="H5" s="321" t="s">
        <v>65</v>
      </c>
      <c r="I5" s="209"/>
    </row>
    <row r="6" spans="1:9" x14ac:dyDescent="0.2">
      <c r="A6" s="373" t="s">
        <v>66</v>
      </c>
      <c r="B6" s="367"/>
      <c r="C6" s="367"/>
      <c r="D6" s="367"/>
      <c r="E6" s="367"/>
      <c r="F6" s="367"/>
      <c r="G6" s="381" t="s">
        <v>24</v>
      </c>
      <c r="H6" s="367"/>
      <c r="I6" s="210"/>
    </row>
    <row r="7" spans="1:9" x14ac:dyDescent="0.2">
      <c r="A7" s="366" t="s">
        <v>26</v>
      </c>
      <c r="B7" s="367"/>
      <c r="C7" s="367"/>
      <c r="D7" s="367"/>
      <c r="E7" s="367"/>
      <c r="F7" s="367"/>
      <c r="G7" s="322"/>
      <c r="H7" s="321" t="s">
        <v>67</v>
      </c>
      <c r="I7" s="211"/>
    </row>
    <row r="8" spans="1:9" ht="12" customHeight="1" thickBot="1" x14ac:dyDescent="0.25">
      <c r="A8" s="367"/>
      <c r="B8" s="367"/>
      <c r="C8" s="367"/>
      <c r="D8" s="367"/>
      <c r="E8" s="367"/>
      <c r="F8" s="367"/>
      <c r="G8" s="321"/>
      <c r="H8" s="321" t="s">
        <v>28</v>
      </c>
      <c r="I8" s="4">
        <v>383</v>
      </c>
    </row>
    <row r="9" spans="1:9" x14ac:dyDescent="0.2">
      <c r="A9" s="325"/>
      <c r="B9" s="325"/>
      <c r="C9" s="371" t="s">
        <v>29</v>
      </c>
      <c r="D9" s="367"/>
      <c r="E9" s="367"/>
      <c r="F9" s="367"/>
    </row>
    <row r="10" spans="1:9" x14ac:dyDescent="0.2">
      <c r="A10" s="373" t="s">
        <v>68</v>
      </c>
      <c r="B10" s="367"/>
      <c r="C10" s="367"/>
      <c r="D10" s="367"/>
      <c r="E10" s="367"/>
      <c r="F10" s="367"/>
    </row>
    <row r="11" spans="1:9" x14ac:dyDescent="0.2">
      <c r="A11" s="369" t="s">
        <v>31</v>
      </c>
      <c r="B11" s="367"/>
      <c r="C11" s="367"/>
      <c r="D11" s="367"/>
      <c r="E11" s="367"/>
      <c r="F11" s="367"/>
    </row>
    <row r="12" spans="1:9" ht="15" customHeight="1" x14ac:dyDescent="0.2">
      <c r="A12" s="366"/>
      <c r="B12" s="367"/>
      <c r="C12" s="367"/>
      <c r="D12" s="370" t="s">
        <v>69</v>
      </c>
      <c r="E12" s="367"/>
      <c r="F12" s="367"/>
    </row>
    <row r="13" spans="1:9" x14ac:dyDescent="0.2">
      <c r="A13" s="328"/>
      <c r="B13" s="328"/>
      <c r="C13" s="328"/>
      <c r="D13" s="328"/>
      <c r="E13" s="328"/>
    </row>
    <row r="14" spans="1:9" ht="31.5" customHeight="1" x14ac:dyDescent="0.2">
      <c r="A14" s="326" t="s">
        <v>33</v>
      </c>
      <c r="B14" s="326" t="s">
        <v>34</v>
      </c>
      <c r="C14" s="326" t="s">
        <v>35</v>
      </c>
      <c r="D14" s="326" t="s">
        <v>36</v>
      </c>
      <c r="E14" s="326" t="s">
        <v>42</v>
      </c>
    </row>
    <row r="15" spans="1:9" ht="24" customHeight="1" x14ac:dyDescent="0.2">
      <c r="A15" s="319" t="s">
        <v>70</v>
      </c>
      <c r="B15" s="5" t="str">
        <f>'Прил_ПЭ_Базовая часть_расчет'!B3</f>
        <v>Объем научно-исследовательских и опытно-конструкторских работ (далее - НИОКР) в расчете на одного научно-педагогического работника (далее - НПР)</v>
      </c>
      <c r="C15" s="8" t="str">
        <f>'Прил_ПЭ_Базовая часть_расчет'!E3</f>
        <v>тыс. рублей</v>
      </c>
      <c r="D15" s="291">
        <f>'Прил_ПЭ_Базовая часть_расчет'!I3</f>
        <v>519.36</v>
      </c>
      <c r="E15" s="222">
        <f>'Прил_ПЭ_Базовая часть_расчет'!J3</f>
        <v>554.19533056994817</v>
      </c>
    </row>
    <row r="16" spans="1:9" ht="17.45" customHeight="1" x14ac:dyDescent="0.2">
      <c r="A16" s="319" t="s">
        <v>71</v>
      </c>
      <c r="B16" s="5" t="str">
        <f>'Прил_ПЭ_Базовая часть_расчет'!B29</f>
        <v>Доля работников в возрасте до 39 лет в общей численности профессорско-преподавательского состава</v>
      </c>
      <c r="C16" s="8" t="str">
        <f>'Прил_ПЭ_Базовая часть_расчет'!E29</f>
        <v>процент</v>
      </c>
      <c r="D16" s="291">
        <f>'Прил_ПЭ_Базовая часть_расчет'!I29</f>
        <v>26.237623762376238</v>
      </c>
      <c r="E16" s="222">
        <f>'Прил_ПЭ_Базовая часть_расчет'!J29</f>
        <v>28.718703976435933</v>
      </c>
    </row>
    <row r="17" spans="1:14" ht="36" customHeight="1" x14ac:dyDescent="0.2">
      <c r="A17" s="319" t="s">
        <v>72</v>
      </c>
      <c r="B17" s="5" t="str">
        <f>'Прил_ПЭ_Базовая часть_расчет'!B38</f>
        <v>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v>
      </c>
      <c r="C17" s="8" t="str">
        <f>'Прил_ПЭ_Базовая часть_расчет'!E38</f>
        <v>процент</v>
      </c>
      <c r="D17" s="291">
        <f>'Прил_ПЭ_Базовая часть_расчет'!I38</f>
        <v>10.570501812631178</v>
      </c>
      <c r="E17" s="222">
        <f>'Прил_ПЭ_Базовая часть_расчет'!J38</f>
        <v>11.174688657017839</v>
      </c>
    </row>
    <row r="18" spans="1:14" ht="17.45" customHeight="1" x14ac:dyDescent="0.2">
      <c r="A18" s="319" t="s">
        <v>73</v>
      </c>
      <c r="B18" s="5" t="str">
        <f>'Прил_ПЭ_Базовая часть_расчет'!B45</f>
        <v>Доходы университета из средств от приносящей доход деятельности в расчете на одного НПР</v>
      </c>
      <c r="C18" s="8" t="str">
        <f>'Прил_ПЭ_Базовая часть_расчет'!E45</f>
        <v>тыс. рублей</v>
      </c>
      <c r="D18" s="291">
        <f>'Прил_ПЭ_Базовая часть_расчет'!I45</f>
        <v>1416.744630071599</v>
      </c>
      <c r="E18" s="222">
        <f>'Прил_ПЭ_Базовая часть_расчет'!J45</f>
        <v>1617.3941027058149</v>
      </c>
    </row>
    <row r="19" spans="1:14" ht="33.6" customHeight="1" x14ac:dyDescent="0.2">
      <c r="A19" s="319" t="str">
        <f>'Прил_ПЭ_Базовая часть_расчет'!A49</f>
        <v>Р5_б</v>
      </c>
      <c r="B19" s="5" t="str">
        <f>'Прил_ПЭ_Базовая часть_расчет'!B49</f>
        <v>Количество обучающихся по программам дополнительного профессионального образования на "цифровой кафедре" университета - участника программы стратегического академического лидерства "Приоритет-2030" посредством получения дополнительной квалификации по ИТ-профилю</v>
      </c>
      <c r="C19" s="319" t="str">
        <f>'Прил_ПЭ_Базовая часть_расчет'!E49</f>
        <v>человек</v>
      </c>
      <c r="D19" s="292">
        <f>'Прил_ПЭ_Базовая часть_расчет'!I49</f>
        <v>527</v>
      </c>
      <c r="E19" s="216">
        <f>'Прил_ПЭ_Базовая часть_расчет'!J49</f>
        <v>579</v>
      </c>
    </row>
    <row r="20" spans="1:14" ht="17.45" customHeight="1" x14ac:dyDescent="0.2">
      <c r="A20" s="319" t="s">
        <v>74</v>
      </c>
      <c r="B20" s="5" t="str">
        <f>'Прил_ПЭ_Базовая часть_расчет'!B50</f>
        <v>Объем затрат на научные исследования и разработки из собственных средств университета в расчете на одного НПР</v>
      </c>
      <c r="C20" s="8" t="str">
        <f>'Прил_ПЭ_Базовая часть_расчет'!E50</f>
        <v>тыс. рублей</v>
      </c>
      <c r="D20" s="291">
        <f>'Прил_ПЭ_Базовая часть_расчет'!I50</f>
        <v>49.403341288782819</v>
      </c>
      <c r="E20" s="222">
        <f>'Прил_ПЭ_Базовая часть_расчет'!J50</f>
        <v>56.16004605641912</v>
      </c>
      <c r="G20" s="322"/>
      <c r="H20" s="322"/>
      <c r="I20" s="322"/>
      <c r="J20" s="322"/>
    </row>
    <row r="21" spans="1:14" x14ac:dyDescent="0.2">
      <c r="A21" s="328"/>
      <c r="B21" s="328"/>
      <c r="C21" s="328"/>
      <c r="D21" s="328"/>
      <c r="E21" s="328"/>
      <c r="G21" s="322"/>
      <c r="H21" s="322"/>
      <c r="I21" s="322"/>
      <c r="J21" s="322"/>
    </row>
    <row r="22" spans="1:14" x14ac:dyDescent="0.2">
      <c r="C22" s="328"/>
      <c r="D22" s="328"/>
      <c r="E22" s="328"/>
      <c r="G22" s="322"/>
      <c r="H22" s="322"/>
      <c r="I22" s="322"/>
      <c r="J22" s="322"/>
    </row>
    <row r="23" spans="1:14" x14ac:dyDescent="0.2">
      <c r="A23" s="27"/>
    </row>
    <row r="24" spans="1:14" ht="15" customHeight="1" x14ac:dyDescent="0.2">
      <c r="A24" s="382" t="s">
        <v>75</v>
      </c>
      <c r="B24" s="367"/>
      <c r="C24" s="367"/>
      <c r="D24" s="367"/>
      <c r="E24" s="367"/>
      <c r="F24" s="322"/>
      <c r="K24" s="322"/>
      <c r="L24" s="322"/>
      <c r="M24" s="322"/>
      <c r="N24" s="322"/>
    </row>
    <row r="25" spans="1:14" ht="15" customHeight="1" x14ac:dyDescent="0.2">
      <c r="A25" s="382" t="s">
        <v>76</v>
      </c>
      <c r="B25" s="367"/>
      <c r="C25" s="367"/>
      <c r="D25" s="367"/>
      <c r="E25" s="367"/>
      <c r="F25" s="322"/>
      <c r="K25" s="322"/>
      <c r="L25" s="322"/>
      <c r="M25" s="322"/>
      <c r="N25" s="322"/>
    </row>
    <row r="26" spans="1:14" ht="15" customHeight="1" x14ac:dyDescent="0.2">
      <c r="A26" s="382" t="s">
        <v>77</v>
      </c>
      <c r="B26" s="367"/>
      <c r="C26" s="367"/>
      <c r="D26" s="367"/>
      <c r="E26" s="367"/>
      <c r="F26" s="322"/>
      <c r="K26" s="322"/>
      <c r="L26" s="322"/>
      <c r="M26" s="322"/>
      <c r="N26" s="322"/>
    </row>
    <row r="27" spans="1:14" ht="14.45" customHeight="1" x14ac:dyDescent="0.2">
      <c r="A27" s="380"/>
      <c r="B27" s="367"/>
      <c r="C27" s="367"/>
      <c r="D27" s="367"/>
      <c r="E27" s="367"/>
    </row>
  </sheetData>
  <sheetProtection algorithmName="SHA-512" hashValue="1MNYDfuJUDafCtL5cExD4FfwGkH1SFiUsmGcZd8Ifto6fZGCoT4K6lECEhdIiq4ommq81DpffCwcLaFkp12BrQ==" saltValue="ybbhAXtJb1+key7J2S1t9A==" spinCount="100000" sheet="1" objects="1" scenarios="1" formatColumns="0" formatRows="0"/>
  <mergeCells count="16">
    <mergeCell ref="A27:E27"/>
    <mergeCell ref="G4:H4"/>
    <mergeCell ref="A26:E26"/>
    <mergeCell ref="A24:E24"/>
    <mergeCell ref="A25:E25"/>
    <mergeCell ref="A12:C12"/>
    <mergeCell ref="D12:F12"/>
    <mergeCell ref="A6:F6"/>
    <mergeCell ref="G6:H6"/>
    <mergeCell ref="A4:F4"/>
    <mergeCell ref="A7:F8"/>
    <mergeCell ref="A2:F2"/>
    <mergeCell ref="C9:F9"/>
    <mergeCell ref="A11:F11"/>
    <mergeCell ref="A10:F10"/>
    <mergeCell ref="A3:F3"/>
  </mergeCells>
  <printOptions horizontalCentered="1"/>
  <pageMargins left="0.19685039370078741" right="0.19685039370078741" top="0.19685039370078741" bottom="0.19685039370078741" header="0.31496062992125978" footer="0.31496062992125978"/>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61"/>
  <sheetViews>
    <sheetView tabSelected="1" zoomScale="115" zoomScaleNormal="115" zoomScaleSheetLayoutView="85" workbookViewId="0">
      <selection activeCell="J46" sqref="J46"/>
    </sheetView>
  </sheetViews>
  <sheetFormatPr defaultColWidth="9.140625" defaultRowHeight="15" x14ac:dyDescent="0.25"/>
  <cols>
    <col min="1" max="1" width="7.85546875" bestFit="1" customWidth="1"/>
    <col min="2" max="2" width="56.140625" customWidth="1"/>
    <col min="3" max="3" width="74" style="81" customWidth="1"/>
    <col min="4" max="4" width="11.42578125" style="81" bestFit="1" customWidth="1"/>
    <col min="5" max="5" width="9" customWidth="1"/>
    <col min="6" max="8" width="11" hidden="1" customWidth="1"/>
    <col min="9" max="10" width="21.7109375" customWidth="1"/>
    <col min="11" max="18" width="11" hidden="1" customWidth="1"/>
    <col min="19" max="19" width="22.42578125" bestFit="1" customWidth="1"/>
  </cols>
  <sheetData>
    <row r="1" spans="1:19" ht="33" customHeight="1" x14ac:dyDescent="0.25">
      <c r="A1" s="395" t="s">
        <v>33</v>
      </c>
      <c r="B1" s="28" t="s">
        <v>38</v>
      </c>
      <c r="C1" s="28" t="s">
        <v>39</v>
      </c>
      <c r="D1" s="28" t="s">
        <v>40</v>
      </c>
      <c r="E1" s="28" t="s">
        <v>41</v>
      </c>
      <c r="F1" s="28">
        <v>2018</v>
      </c>
      <c r="G1" s="28">
        <v>2019</v>
      </c>
      <c r="H1" s="28">
        <v>2020</v>
      </c>
      <c r="I1" s="28" t="s">
        <v>78</v>
      </c>
      <c r="J1" s="28" t="s">
        <v>42</v>
      </c>
      <c r="K1" s="28">
        <v>2023</v>
      </c>
      <c r="L1" s="28">
        <v>2024</v>
      </c>
      <c r="M1" s="28">
        <v>2025</v>
      </c>
      <c r="N1" s="28">
        <v>2026</v>
      </c>
      <c r="O1" s="28">
        <v>2027</v>
      </c>
      <c r="P1" s="28">
        <v>2028</v>
      </c>
      <c r="Q1" s="28">
        <v>2029</v>
      </c>
      <c r="R1" s="28">
        <v>2030</v>
      </c>
      <c r="S1" s="29" t="s">
        <v>43</v>
      </c>
    </row>
    <row r="2" spans="1:19" ht="15.75" customHeight="1" thickBot="1" x14ac:dyDescent="0.3">
      <c r="A2" s="396"/>
      <c r="B2" s="326" t="s">
        <v>44</v>
      </c>
      <c r="C2" s="326" t="s">
        <v>79</v>
      </c>
      <c r="D2" s="326">
        <v>1</v>
      </c>
      <c r="E2" s="326">
        <v>2</v>
      </c>
      <c r="F2" s="326"/>
      <c r="G2" s="326"/>
      <c r="H2" s="326"/>
      <c r="I2" s="326">
        <v>3</v>
      </c>
      <c r="J2" s="326">
        <v>4</v>
      </c>
      <c r="K2" s="326"/>
      <c r="L2" s="326"/>
      <c r="M2" s="326"/>
      <c r="N2" s="326"/>
      <c r="O2" s="326"/>
      <c r="P2" s="326"/>
      <c r="Q2" s="326"/>
      <c r="R2" s="326"/>
      <c r="S2" s="30">
        <v>5</v>
      </c>
    </row>
    <row r="3" spans="1:19" ht="136.5" customHeight="1" x14ac:dyDescent="0.25">
      <c r="A3" s="391" t="s">
        <v>70</v>
      </c>
      <c r="B3" s="31" t="s">
        <v>80</v>
      </c>
      <c r="C3" s="32" t="s">
        <v>81</v>
      </c>
      <c r="D3" s="12" t="s">
        <v>82</v>
      </c>
      <c r="E3" s="33" t="s">
        <v>83</v>
      </c>
      <c r="F3" s="34">
        <f>IFERROR(((F4+F26*F16)/(F27+F28)),0)</f>
        <v>0</v>
      </c>
      <c r="G3" s="34">
        <f>IFERROR(((G4+G26*G16)/(G27+G28)),0)</f>
        <v>0</v>
      </c>
      <c r="H3" s="34">
        <f>IFERROR(((H4+H26*H16)/(H27+H28)),0)</f>
        <v>0</v>
      </c>
      <c r="I3" s="293">
        <v>519.36</v>
      </c>
      <c r="J3" s="223">
        <f>IFERROR(((J5+J11+T26*J16)/(J27+J28)),0)</f>
        <v>554.19533056994817</v>
      </c>
      <c r="K3" s="35">
        <f t="shared" ref="K3:R3" si="0">IFERROR(((K4+K26*K16)/(K27+K28)),0)</f>
        <v>0</v>
      </c>
      <c r="L3" s="35">
        <f t="shared" si="0"/>
        <v>0</v>
      </c>
      <c r="M3" s="35">
        <f t="shared" si="0"/>
        <v>0</v>
      </c>
      <c r="N3" s="35">
        <f t="shared" si="0"/>
        <v>0</v>
      </c>
      <c r="O3" s="35">
        <f t="shared" si="0"/>
        <v>0</v>
      </c>
      <c r="P3" s="35">
        <f t="shared" si="0"/>
        <v>0</v>
      </c>
      <c r="Q3" s="35">
        <f t="shared" si="0"/>
        <v>0</v>
      </c>
      <c r="R3" s="35">
        <f t="shared" si="0"/>
        <v>0</v>
      </c>
      <c r="S3" s="36" t="s">
        <v>70</v>
      </c>
    </row>
    <row r="4" spans="1:19" ht="56.25" customHeight="1" x14ac:dyDescent="0.25">
      <c r="A4" s="392"/>
      <c r="B4" s="37" t="s">
        <v>84</v>
      </c>
      <c r="C4" s="38" t="s">
        <v>85</v>
      </c>
      <c r="D4" s="39" t="s">
        <v>86</v>
      </c>
      <c r="E4" s="40" t="s">
        <v>83</v>
      </c>
      <c r="F4" s="41">
        <v>0</v>
      </c>
      <c r="G4" s="41">
        <v>0</v>
      </c>
      <c r="H4" s="41">
        <v>0</v>
      </c>
      <c r="I4" s="224">
        <v>217612</v>
      </c>
      <c r="J4" s="224">
        <f>IFERROR(IF(T26&gt;0.6,SUM(J5,J11,J16),J5+J11),0)</f>
        <v>192527.45783999999</v>
      </c>
      <c r="K4" s="41">
        <v>0</v>
      </c>
      <c r="L4" s="41">
        <v>0</v>
      </c>
      <c r="M4" s="41">
        <v>0</v>
      </c>
      <c r="N4" s="41">
        <v>0</v>
      </c>
      <c r="O4" s="41">
        <v>0</v>
      </c>
      <c r="P4" s="41">
        <v>0</v>
      </c>
      <c r="Q4" s="41">
        <v>0</v>
      </c>
      <c r="R4" s="41">
        <v>0</v>
      </c>
      <c r="S4" s="30" t="s">
        <v>87</v>
      </c>
    </row>
    <row r="5" spans="1:19" ht="21" customHeight="1" x14ac:dyDescent="0.25">
      <c r="A5" s="392"/>
      <c r="B5" s="42" t="s">
        <v>88</v>
      </c>
      <c r="C5" s="38" t="s">
        <v>89</v>
      </c>
      <c r="D5" s="39" t="s">
        <v>90</v>
      </c>
      <c r="E5" s="40" t="s">
        <v>83</v>
      </c>
      <c r="F5" s="41"/>
      <c r="G5" s="41"/>
      <c r="H5" s="41"/>
      <c r="I5" s="294" t="s">
        <v>91</v>
      </c>
      <c r="J5" s="225">
        <f>SUM(J6,J9:J10)</f>
        <v>82667.507329999993</v>
      </c>
      <c r="K5" s="41"/>
      <c r="L5" s="41"/>
      <c r="M5" s="41"/>
      <c r="N5" s="41"/>
      <c r="O5" s="41"/>
      <c r="P5" s="41"/>
      <c r="Q5" s="41"/>
      <c r="R5" s="41"/>
      <c r="S5" s="30" t="s">
        <v>92</v>
      </c>
    </row>
    <row r="6" spans="1:19" ht="22.5" customHeight="1" x14ac:dyDescent="0.25">
      <c r="A6" s="392"/>
      <c r="B6" s="43" t="s">
        <v>93</v>
      </c>
      <c r="C6" s="38" t="s">
        <v>94</v>
      </c>
      <c r="D6" s="39" t="s">
        <v>95</v>
      </c>
      <c r="E6" s="40" t="s">
        <v>83</v>
      </c>
      <c r="F6" s="41"/>
      <c r="G6" s="41"/>
      <c r="H6" s="41"/>
      <c r="I6" s="294" t="s">
        <v>91</v>
      </c>
      <c r="J6" s="226">
        <v>74048.673999999999</v>
      </c>
      <c r="K6" s="41"/>
      <c r="L6" s="41"/>
      <c r="M6" s="41"/>
      <c r="N6" s="41"/>
      <c r="O6" s="41"/>
      <c r="P6" s="41"/>
      <c r="Q6" s="41"/>
      <c r="R6" s="41"/>
      <c r="S6" s="30" t="s">
        <v>96</v>
      </c>
    </row>
    <row r="7" spans="1:19" ht="45" customHeight="1" x14ac:dyDescent="0.25">
      <c r="A7" s="392"/>
      <c r="B7" s="44" t="s">
        <v>97</v>
      </c>
      <c r="C7" s="38" t="s">
        <v>98</v>
      </c>
      <c r="D7" s="39" t="s">
        <v>99</v>
      </c>
      <c r="E7" s="40" t="s">
        <v>83</v>
      </c>
      <c r="F7" s="41"/>
      <c r="G7" s="41"/>
      <c r="H7" s="41"/>
      <c r="I7" s="295" t="s">
        <v>91</v>
      </c>
      <c r="J7" s="226">
        <v>11331.773999999999</v>
      </c>
      <c r="K7" s="41"/>
      <c r="L7" s="41"/>
      <c r="M7" s="41"/>
      <c r="N7" s="41"/>
      <c r="O7" s="41"/>
      <c r="P7" s="41"/>
      <c r="Q7" s="41"/>
      <c r="R7" s="41"/>
      <c r="S7" s="30" t="s">
        <v>100</v>
      </c>
    </row>
    <row r="8" spans="1:19" ht="22.5" customHeight="1" x14ac:dyDescent="0.25">
      <c r="A8" s="392"/>
      <c r="B8" s="44" t="s">
        <v>101</v>
      </c>
      <c r="C8" s="38" t="s">
        <v>102</v>
      </c>
      <c r="D8" s="39" t="s">
        <v>103</v>
      </c>
      <c r="E8" s="40" t="s">
        <v>83</v>
      </c>
      <c r="F8" s="41"/>
      <c r="G8" s="41"/>
      <c r="H8" s="41"/>
      <c r="I8" s="295" t="s">
        <v>91</v>
      </c>
      <c r="J8" s="226">
        <v>19600</v>
      </c>
      <c r="K8" s="41"/>
      <c r="L8" s="41"/>
      <c r="M8" s="41"/>
      <c r="N8" s="41"/>
      <c r="O8" s="41"/>
      <c r="P8" s="41"/>
      <c r="Q8" s="41"/>
      <c r="R8" s="41"/>
      <c r="S8" s="30" t="s">
        <v>104</v>
      </c>
    </row>
    <row r="9" spans="1:19" ht="21" customHeight="1" x14ac:dyDescent="0.25">
      <c r="A9" s="392"/>
      <c r="B9" s="43" t="s">
        <v>105</v>
      </c>
      <c r="C9" s="38" t="s">
        <v>106</v>
      </c>
      <c r="D9" s="39" t="s">
        <v>107</v>
      </c>
      <c r="E9" s="40" t="s">
        <v>83</v>
      </c>
      <c r="F9" s="41"/>
      <c r="G9" s="41"/>
      <c r="H9" s="41"/>
      <c r="I9" s="294">
        <v>9578</v>
      </c>
      <c r="J9" s="226">
        <v>1500</v>
      </c>
      <c r="K9" s="41"/>
      <c r="L9" s="41"/>
      <c r="M9" s="41"/>
      <c r="N9" s="41"/>
      <c r="O9" s="41"/>
      <c r="P9" s="41"/>
      <c r="Q9" s="41"/>
      <c r="R9" s="41"/>
      <c r="S9" s="30" t="s">
        <v>108</v>
      </c>
    </row>
    <row r="10" spans="1:19" ht="21" customHeight="1" x14ac:dyDescent="0.25">
      <c r="A10" s="392"/>
      <c r="B10" s="43" t="s">
        <v>109</v>
      </c>
      <c r="C10" s="38" t="s">
        <v>110</v>
      </c>
      <c r="D10" s="39" t="s">
        <v>111</v>
      </c>
      <c r="E10" s="40" t="s">
        <v>83</v>
      </c>
      <c r="F10" s="41"/>
      <c r="G10" s="41"/>
      <c r="H10" s="41"/>
      <c r="I10" s="294">
        <v>6000</v>
      </c>
      <c r="J10" s="226">
        <v>7118.8333300000004</v>
      </c>
      <c r="K10" s="41"/>
      <c r="L10" s="41"/>
      <c r="M10" s="41"/>
      <c r="N10" s="41"/>
      <c r="O10" s="41"/>
      <c r="P10" s="41"/>
      <c r="Q10" s="41"/>
      <c r="R10" s="41"/>
      <c r="S10" s="30" t="s">
        <v>112</v>
      </c>
    </row>
    <row r="11" spans="1:19" ht="22.5" customHeight="1" x14ac:dyDescent="0.25">
      <c r="A11" s="392"/>
      <c r="B11" s="42" t="s">
        <v>113</v>
      </c>
      <c r="C11" s="38" t="s">
        <v>114</v>
      </c>
      <c r="D11" s="39" t="s">
        <v>115</v>
      </c>
      <c r="E11" s="40" t="s">
        <v>83</v>
      </c>
      <c r="F11" s="41"/>
      <c r="G11" s="41"/>
      <c r="H11" s="41"/>
      <c r="I11" s="294" t="s">
        <v>91</v>
      </c>
      <c r="J11" s="225">
        <f>SUM(J12:J15)</f>
        <v>109859.95051</v>
      </c>
      <c r="K11" s="41"/>
      <c r="L11" s="41"/>
      <c r="M11" s="41"/>
      <c r="N11" s="41"/>
      <c r="O11" s="41"/>
      <c r="P11" s="41"/>
      <c r="Q11" s="41"/>
      <c r="R11" s="41"/>
      <c r="S11" s="30" t="s">
        <v>116</v>
      </c>
    </row>
    <row r="12" spans="1:19" ht="22.5" customHeight="1" x14ac:dyDescent="0.25">
      <c r="A12" s="392"/>
      <c r="B12" s="43" t="s">
        <v>117</v>
      </c>
      <c r="C12" s="38" t="s">
        <v>118</v>
      </c>
      <c r="D12" s="39" t="s">
        <v>119</v>
      </c>
      <c r="E12" s="40" t="s">
        <v>83</v>
      </c>
      <c r="F12" s="41"/>
      <c r="G12" s="41"/>
      <c r="H12" s="41"/>
      <c r="I12" s="294">
        <v>202034</v>
      </c>
      <c r="J12" s="226">
        <v>109859.95051</v>
      </c>
      <c r="K12" s="41"/>
      <c r="L12" s="41"/>
      <c r="M12" s="41"/>
      <c r="N12" s="41"/>
      <c r="O12" s="41"/>
      <c r="P12" s="41"/>
      <c r="Q12" s="41"/>
      <c r="R12" s="41"/>
      <c r="S12" s="30" t="s">
        <v>120</v>
      </c>
    </row>
    <row r="13" spans="1:19" ht="21" customHeight="1" x14ac:dyDescent="0.25">
      <c r="A13" s="392"/>
      <c r="B13" s="43" t="s">
        <v>121</v>
      </c>
      <c r="C13" s="38" t="s">
        <v>122</v>
      </c>
      <c r="D13" s="39" t="s">
        <v>123</v>
      </c>
      <c r="E13" s="40" t="s">
        <v>83</v>
      </c>
      <c r="F13" s="41"/>
      <c r="G13" s="41"/>
      <c r="H13" s="41"/>
      <c r="I13" s="294" t="s">
        <v>91</v>
      </c>
      <c r="J13" s="226"/>
      <c r="K13" s="41"/>
      <c r="L13" s="41"/>
      <c r="M13" s="41"/>
      <c r="N13" s="41"/>
      <c r="O13" s="41"/>
      <c r="P13" s="41"/>
      <c r="Q13" s="41"/>
      <c r="R13" s="41"/>
      <c r="S13" s="30" t="s">
        <v>124</v>
      </c>
    </row>
    <row r="14" spans="1:19" ht="21" customHeight="1" x14ac:dyDescent="0.25">
      <c r="A14" s="392"/>
      <c r="B14" s="43" t="s">
        <v>125</v>
      </c>
      <c r="C14" s="38" t="s">
        <v>126</v>
      </c>
      <c r="D14" s="39" t="s">
        <v>127</v>
      </c>
      <c r="E14" s="40" t="s">
        <v>83</v>
      </c>
      <c r="F14" s="41"/>
      <c r="G14" s="41"/>
      <c r="H14" s="41"/>
      <c r="I14" s="294" t="s">
        <v>91</v>
      </c>
      <c r="J14" s="226"/>
      <c r="K14" s="41"/>
      <c r="L14" s="41"/>
      <c r="M14" s="41"/>
      <c r="N14" s="41"/>
      <c r="O14" s="41"/>
      <c r="P14" s="41"/>
      <c r="Q14" s="41"/>
      <c r="R14" s="41"/>
      <c r="S14" s="30" t="s">
        <v>128</v>
      </c>
    </row>
    <row r="15" spans="1:19" ht="21" customHeight="1" x14ac:dyDescent="0.25">
      <c r="A15" s="392"/>
      <c r="B15" s="43" t="s">
        <v>129</v>
      </c>
      <c r="C15" s="38" t="s">
        <v>130</v>
      </c>
      <c r="D15" s="39" t="s">
        <v>131</v>
      </c>
      <c r="E15" s="40" t="s">
        <v>83</v>
      </c>
      <c r="F15" s="41"/>
      <c r="G15" s="41"/>
      <c r="H15" s="41"/>
      <c r="I15" s="294" t="s">
        <v>91</v>
      </c>
      <c r="J15" s="226"/>
      <c r="K15" s="41"/>
      <c r="L15" s="41"/>
      <c r="M15" s="41"/>
      <c r="N15" s="41"/>
      <c r="O15" s="41"/>
      <c r="P15" s="41"/>
      <c r="Q15" s="41"/>
      <c r="R15" s="41"/>
      <c r="S15" s="30" t="s">
        <v>132</v>
      </c>
    </row>
    <row r="16" spans="1:19" ht="21" customHeight="1" x14ac:dyDescent="0.25">
      <c r="A16" s="392"/>
      <c r="B16" s="45" t="s">
        <v>133</v>
      </c>
      <c r="C16" s="5" t="s">
        <v>134</v>
      </c>
      <c r="D16" s="39" t="s">
        <v>135</v>
      </c>
      <c r="E16" s="40" t="s">
        <v>83</v>
      </c>
      <c r="F16" s="41">
        <v>0</v>
      </c>
      <c r="G16" s="41">
        <v>0</v>
      </c>
      <c r="H16" s="41">
        <v>0</v>
      </c>
      <c r="I16" s="294">
        <v>0</v>
      </c>
      <c r="J16" s="224">
        <f>J17+J21</f>
        <v>0</v>
      </c>
      <c r="K16" s="41">
        <v>0</v>
      </c>
      <c r="L16" s="41">
        <v>0</v>
      </c>
      <c r="M16" s="41">
        <v>0</v>
      </c>
      <c r="N16" s="41">
        <v>0</v>
      </c>
      <c r="O16" s="41">
        <v>0</v>
      </c>
      <c r="P16" s="41">
        <v>0</v>
      </c>
      <c r="Q16" s="41">
        <v>0</v>
      </c>
      <c r="R16" s="41">
        <v>0</v>
      </c>
      <c r="S16" s="46" t="s">
        <v>136</v>
      </c>
    </row>
    <row r="17" spans="1:20" ht="22.5" customHeight="1" x14ac:dyDescent="0.25">
      <c r="A17" s="392"/>
      <c r="B17" s="42" t="s">
        <v>137</v>
      </c>
      <c r="C17" s="38" t="s">
        <v>138</v>
      </c>
      <c r="D17" s="39" t="s">
        <v>139</v>
      </c>
      <c r="E17" s="40" t="s">
        <v>83</v>
      </c>
      <c r="F17" s="41"/>
      <c r="G17" s="41"/>
      <c r="H17" s="41"/>
      <c r="I17" s="294" t="s">
        <v>91</v>
      </c>
      <c r="J17" s="225">
        <f>SUM(J18:J20)</f>
        <v>0</v>
      </c>
      <c r="K17" s="41"/>
      <c r="L17" s="41"/>
      <c r="M17" s="41"/>
      <c r="N17" s="41"/>
      <c r="O17" s="41"/>
      <c r="P17" s="41"/>
      <c r="Q17" s="41"/>
      <c r="R17" s="41"/>
      <c r="S17" s="30" t="s">
        <v>140</v>
      </c>
    </row>
    <row r="18" spans="1:20" ht="22.5" customHeight="1" x14ac:dyDescent="0.25">
      <c r="A18" s="392"/>
      <c r="B18" s="43" t="s">
        <v>93</v>
      </c>
      <c r="C18" s="38" t="s">
        <v>141</v>
      </c>
      <c r="D18" s="39" t="s">
        <v>142</v>
      </c>
      <c r="E18" s="40" t="s">
        <v>83</v>
      </c>
      <c r="F18" s="41"/>
      <c r="G18" s="41"/>
      <c r="H18" s="41"/>
      <c r="I18" s="294" t="s">
        <v>91</v>
      </c>
      <c r="J18" s="226"/>
      <c r="K18" s="41"/>
      <c r="L18" s="41"/>
      <c r="M18" s="41"/>
      <c r="N18" s="41"/>
      <c r="O18" s="41"/>
      <c r="P18" s="41"/>
      <c r="Q18" s="41"/>
      <c r="R18" s="41"/>
      <c r="S18" s="30" t="s">
        <v>143</v>
      </c>
    </row>
    <row r="19" spans="1:20" ht="21" customHeight="1" x14ac:dyDescent="0.25">
      <c r="A19" s="392"/>
      <c r="B19" s="43" t="s">
        <v>105</v>
      </c>
      <c r="C19" s="38" t="s">
        <v>144</v>
      </c>
      <c r="D19" s="39" t="s">
        <v>145</v>
      </c>
      <c r="E19" s="40" t="s">
        <v>83</v>
      </c>
      <c r="F19" s="41"/>
      <c r="G19" s="41"/>
      <c r="H19" s="41"/>
      <c r="I19" s="294" t="s">
        <v>91</v>
      </c>
      <c r="J19" s="226"/>
      <c r="K19" s="41"/>
      <c r="L19" s="41"/>
      <c r="M19" s="41"/>
      <c r="N19" s="41"/>
      <c r="O19" s="41"/>
      <c r="P19" s="41"/>
      <c r="Q19" s="41"/>
      <c r="R19" s="41"/>
      <c r="S19" s="30" t="s">
        <v>146</v>
      </c>
    </row>
    <row r="20" spans="1:20" ht="21" customHeight="1" x14ac:dyDescent="0.25">
      <c r="A20" s="392"/>
      <c r="B20" s="43" t="s">
        <v>109</v>
      </c>
      <c r="C20" s="38" t="s">
        <v>147</v>
      </c>
      <c r="D20" s="39" t="s">
        <v>148</v>
      </c>
      <c r="E20" s="40" t="s">
        <v>83</v>
      </c>
      <c r="F20" s="41"/>
      <c r="G20" s="41"/>
      <c r="H20" s="41"/>
      <c r="I20" s="294" t="s">
        <v>91</v>
      </c>
      <c r="J20" s="226"/>
      <c r="K20" s="41"/>
      <c r="L20" s="41"/>
      <c r="M20" s="41"/>
      <c r="N20" s="41"/>
      <c r="O20" s="41"/>
      <c r="P20" s="41"/>
      <c r="Q20" s="41"/>
      <c r="R20" s="41"/>
      <c r="S20" s="30" t="s">
        <v>149</v>
      </c>
    </row>
    <row r="21" spans="1:20" ht="22.5" customHeight="1" x14ac:dyDescent="0.25">
      <c r="A21" s="392"/>
      <c r="B21" s="42" t="s">
        <v>150</v>
      </c>
      <c r="C21" s="38" t="s">
        <v>151</v>
      </c>
      <c r="D21" s="39" t="s">
        <v>152</v>
      </c>
      <c r="E21" s="40" t="s">
        <v>83</v>
      </c>
      <c r="F21" s="41"/>
      <c r="G21" s="41"/>
      <c r="H21" s="41"/>
      <c r="I21" s="294" t="s">
        <v>91</v>
      </c>
      <c r="J21" s="225">
        <f>SUM(J22:J25)</f>
        <v>0</v>
      </c>
      <c r="K21" s="41"/>
      <c r="L21" s="41"/>
      <c r="M21" s="41"/>
      <c r="N21" s="41"/>
      <c r="O21" s="41"/>
      <c r="P21" s="41"/>
      <c r="Q21" s="41"/>
      <c r="R21" s="41"/>
      <c r="S21" s="30" t="s">
        <v>153</v>
      </c>
    </row>
    <row r="22" spans="1:20" ht="22.5" customHeight="1" x14ac:dyDescent="0.25">
      <c r="A22" s="392"/>
      <c r="B22" s="43" t="s">
        <v>117</v>
      </c>
      <c r="C22" s="38" t="s">
        <v>154</v>
      </c>
      <c r="D22" s="39" t="s">
        <v>155</v>
      </c>
      <c r="E22" s="40" t="s">
        <v>83</v>
      </c>
      <c r="F22" s="41"/>
      <c r="G22" s="41"/>
      <c r="H22" s="41"/>
      <c r="I22" s="294" t="s">
        <v>91</v>
      </c>
      <c r="J22" s="226"/>
      <c r="K22" s="41"/>
      <c r="L22" s="41"/>
      <c r="M22" s="41"/>
      <c r="N22" s="41"/>
      <c r="O22" s="41"/>
      <c r="P22" s="41"/>
      <c r="Q22" s="41"/>
      <c r="R22" s="41"/>
      <c r="S22" s="30" t="s">
        <v>156</v>
      </c>
    </row>
    <row r="23" spans="1:20" ht="21" customHeight="1" x14ac:dyDescent="0.25">
      <c r="A23" s="392"/>
      <c r="B23" s="43" t="s">
        <v>121</v>
      </c>
      <c r="C23" s="38" t="s">
        <v>157</v>
      </c>
      <c r="D23" s="39" t="s">
        <v>158</v>
      </c>
      <c r="E23" s="40" t="s">
        <v>83</v>
      </c>
      <c r="F23" s="41"/>
      <c r="G23" s="41"/>
      <c r="H23" s="41"/>
      <c r="I23" s="294" t="s">
        <v>91</v>
      </c>
      <c r="J23" s="226"/>
      <c r="K23" s="41"/>
      <c r="L23" s="41"/>
      <c r="M23" s="41"/>
      <c r="N23" s="41"/>
      <c r="O23" s="41"/>
      <c r="P23" s="41"/>
      <c r="Q23" s="41"/>
      <c r="R23" s="41"/>
      <c r="S23" s="30" t="s">
        <v>159</v>
      </c>
    </row>
    <row r="24" spans="1:20" ht="21" customHeight="1" x14ac:dyDescent="0.25">
      <c r="A24" s="392"/>
      <c r="B24" s="43" t="s">
        <v>125</v>
      </c>
      <c r="C24" s="38" t="s">
        <v>160</v>
      </c>
      <c r="D24" s="39" t="s">
        <v>161</v>
      </c>
      <c r="E24" s="40" t="s">
        <v>83</v>
      </c>
      <c r="F24" s="41"/>
      <c r="G24" s="41"/>
      <c r="H24" s="41"/>
      <c r="I24" s="294" t="s">
        <v>91</v>
      </c>
      <c r="J24" s="226"/>
      <c r="K24" s="41"/>
      <c r="L24" s="41"/>
      <c r="M24" s="41"/>
      <c r="N24" s="41"/>
      <c r="O24" s="41"/>
      <c r="P24" s="41"/>
      <c r="Q24" s="41"/>
      <c r="R24" s="41"/>
      <c r="S24" s="30" t="s">
        <v>162</v>
      </c>
    </row>
    <row r="25" spans="1:20" ht="21" customHeight="1" x14ac:dyDescent="0.25">
      <c r="A25" s="392"/>
      <c r="B25" s="43" t="s">
        <v>129</v>
      </c>
      <c r="C25" s="38" t="s">
        <v>163</v>
      </c>
      <c r="D25" s="39" t="s">
        <v>164</v>
      </c>
      <c r="E25" s="40" t="s">
        <v>83</v>
      </c>
      <c r="F25" s="41"/>
      <c r="G25" s="41"/>
      <c r="H25" s="41"/>
      <c r="I25" s="294" t="s">
        <v>91</v>
      </c>
      <c r="J25" s="226"/>
      <c r="K25" s="41"/>
      <c r="L25" s="41"/>
      <c r="M25" s="41"/>
      <c r="N25" s="41"/>
      <c r="O25" s="41"/>
      <c r="P25" s="41"/>
      <c r="Q25" s="41"/>
      <c r="R25" s="41"/>
      <c r="S25" s="30" t="s">
        <v>165</v>
      </c>
    </row>
    <row r="26" spans="1:20" ht="67.5" customHeight="1" x14ac:dyDescent="0.25">
      <c r="A26" s="392"/>
      <c r="B26" s="37" t="s">
        <v>166</v>
      </c>
      <c r="C26" s="5" t="s">
        <v>167</v>
      </c>
      <c r="D26" s="39" t="s">
        <v>168</v>
      </c>
      <c r="E26" s="40" t="s">
        <v>169</v>
      </c>
      <c r="F26" s="41">
        <v>0</v>
      </c>
      <c r="G26" s="41">
        <v>0</v>
      </c>
      <c r="H26" s="41">
        <v>0</v>
      </c>
      <c r="I26" s="296">
        <v>0</v>
      </c>
      <c r="J26" s="226"/>
      <c r="K26" s="41">
        <v>0</v>
      </c>
      <c r="L26" s="41">
        <v>0</v>
      </c>
      <c r="M26" s="41">
        <v>0</v>
      </c>
      <c r="N26" s="41">
        <v>0</v>
      </c>
      <c r="O26" s="41">
        <v>0</v>
      </c>
      <c r="P26" s="41">
        <v>0</v>
      </c>
      <c r="Q26" s="41">
        <v>0</v>
      </c>
      <c r="R26" s="41">
        <v>0</v>
      </c>
      <c r="S26" s="30" t="s">
        <v>170</v>
      </c>
      <c r="T26" s="47">
        <f>IF(I26&lt;60,0,1)</f>
        <v>0</v>
      </c>
    </row>
    <row r="27" spans="1:20" ht="22.5" customHeight="1" x14ac:dyDescent="0.25">
      <c r="A27" s="392"/>
      <c r="B27" s="37" t="s">
        <v>171</v>
      </c>
      <c r="C27" s="5" t="s">
        <v>172</v>
      </c>
      <c r="D27" s="39" t="s">
        <v>173</v>
      </c>
      <c r="E27" s="40" t="s">
        <v>174</v>
      </c>
      <c r="F27" s="41">
        <v>0</v>
      </c>
      <c r="G27" s="41">
        <v>0</v>
      </c>
      <c r="H27" s="41">
        <v>0</v>
      </c>
      <c r="I27" s="297">
        <v>404</v>
      </c>
      <c r="J27" s="227">
        <v>339.5</v>
      </c>
      <c r="K27" s="41">
        <v>0</v>
      </c>
      <c r="L27" s="41">
        <v>0</v>
      </c>
      <c r="M27" s="41">
        <v>0</v>
      </c>
      <c r="N27" s="41">
        <v>0</v>
      </c>
      <c r="O27" s="41">
        <v>0</v>
      </c>
      <c r="P27" s="41">
        <v>0</v>
      </c>
      <c r="Q27" s="41">
        <v>0</v>
      </c>
      <c r="R27" s="41">
        <v>0</v>
      </c>
      <c r="S27" s="30" t="s">
        <v>175</v>
      </c>
    </row>
    <row r="28" spans="1:20" ht="23.25" customHeight="1" thickBot="1" x14ac:dyDescent="0.3">
      <c r="A28" s="393"/>
      <c r="B28" s="48" t="s">
        <v>176</v>
      </c>
      <c r="C28" s="17" t="s">
        <v>177</v>
      </c>
      <c r="D28" s="39" t="s">
        <v>178</v>
      </c>
      <c r="E28" s="49" t="s">
        <v>174</v>
      </c>
      <c r="F28" s="50">
        <v>0</v>
      </c>
      <c r="G28" s="50">
        <v>0</v>
      </c>
      <c r="H28" s="50">
        <v>0</v>
      </c>
      <c r="I28" s="298">
        <v>15</v>
      </c>
      <c r="J28" s="228">
        <v>7.9</v>
      </c>
      <c r="K28" s="50">
        <v>0</v>
      </c>
      <c r="L28" s="50">
        <v>0</v>
      </c>
      <c r="M28" s="50">
        <v>0</v>
      </c>
      <c r="N28" s="50">
        <v>0</v>
      </c>
      <c r="O28" s="50">
        <v>0</v>
      </c>
      <c r="P28" s="50">
        <v>0</v>
      </c>
      <c r="Q28" s="50">
        <v>0</v>
      </c>
      <c r="R28" s="50">
        <v>0</v>
      </c>
      <c r="S28" s="51" t="s">
        <v>179</v>
      </c>
    </row>
    <row r="29" spans="1:20" ht="36" customHeight="1" x14ac:dyDescent="0.25">
      <c r="A29" s="397" t="s">
        <v>71</v>
      </c>
      <c r="B29" s="64" t="s">
        <v>180</v>
      </c>
      <c r="C29" s="245" t="s">
        <v>181</v>
      </c>
      <c r="D29" s="53" t="s">
        <v>182</v>
      </c>
      <c r="E29" s="54" t="s">
        <v>169</v>
      </c>
      <c r="F29" s="55">
        <f t="shared" ref="F29:R29" si="1">IFERROR((IF(F30&gt;F31,"ОШИБКА",(F30/F31)*100)),0)</f>
        <v>0</v>
      </c>
      <c r="G29" s="55">
        <f t="shared" si="1"/>
        <v>0</v>
      </c>
      <c r="H29" s="55">
        <f t="shared" si="1"/>
        <v>0</v>
      </c>
      <c r="I29" s="252">
        <f t="shared" si="1"/>
        <v>26.237623762376238</v>
      </c>
      <c r="J29" s="252">
        <f t="shared" si="1"/>
        <v>28.718703976435933</v>
      </c>
      <c r="K29" s="57">
        <f t="shared" si="1"/>
        <v>0</v>
      </c>
      <c r="L29" s="57">
        <f t="shared" si="1"/>
        <v>0</v>
      </c>
      <c r="M29" s="57">
        <f t="shared" si="1"/>
        <v>0</v>
      </c>
      <c r="N29" s="57">
        <f t="shared" si="1"/>
        <v>0</v>
      </c>
      <c r="O29" s="57">
        <f t="shared" si="1"/>
        <v>0</v>
      </c>
      <c r="P29" s="57">
        <f t="shared" si="1"/>
        <v>0</v>
      </c>
      <c r="Q29" s="57">
        <f t="shared" si="1"/>
        <v>0</v>
      </c>
      <c r="R29" s="57">
        <f t="shared" si="1"/>
        <v>0</v>
      </c>
      <c r="S29" s="58" t="s">
        <v>183</v>
      </c>
    </row>
    <row r="30" spans="1:20" ht="22.5" customHeight="1" x14ac:dyDescent="0.25">
      <c r="A30" s="392"/>
      <c r="B30" s="37" t="s">
        <v>184</v>
      </c>
      <c r="C30" s="246" t="s">
        <v>185</v>
      </c>
      <c r="D30" s="60" t="s">
        <v>186</v>
      </c>
      <c r="E30" s="40" t="s">
        <v>174</v>
      </c>
      <c r="F30" s="41">
        <v>0</v>
      </c>
      <c r="G30" s="41">
        <v>0</v>
      </c>
      <c r="H30" s="41">
        <v>0</v>
      </c>
      <c r="I30" s="299">
        <v>106</v>
      </c>
      <c r="J30" s="227">
        <v>97.5</v>
      </c>
      <c r="K30" s="41">
        <v>0</v>
      </c>
      <c r="L30" s="41">
        <v>0</v>
      </c>
      <c r="M30" s="41">
        <v>0</v>
      </c>
      <c r="N30" s="41">
        <v>0</v>
      </c>
      <c r="O30" s="41">
        <v>0</v>
      </c>
      <c r="P30" s="41">
        <v>0</v>
      </c>
      <c r="Q30" s="41">
        <v>0</v>
      </c>
      <c r="R30" s="41">
        <v>0</v>
      </c>
      <c r="S30" s="46" t="s">
        <v>187</v>
      </c>
    </row>
    <row r="31" spans="1:20" ht="22.5" customHeight="1" x14ac:dyDescent="0.25">
      <c r="A31" s="392"/>
      <c r="B31" s="37" t="s">
        <v>171</v>
      </c>
      <c r="C31" s="246" t="s">
        <v>188</v>
      </c>
      <c r="D31" s="60" t="s">
        <v>189</v>
      </c>
      <c r="E31" s="40" t="s">
        <v>174</v>
      </c>
      <c r="F31" s="41">
        <f>F27</f>
        <v>0</v>
      </c>
      <c r="G31" s="41">
        <f>G27</f>
        <v>0</v>
      </c>
      <c r="H31" s="41">
        <f>H27</f>
        <v>0</v>
      </c>
      <c r="I31" s="297">
        <v>404</v>
      </c>
      <c r="J31" s="229">
        <f t="shared" ref="J31:R31" si="2">J27</f>
        <v>339.5</v>
      </c>
      <c r="K31" s="41">
        <f t="shared" si="2"/>
        <v>0</v>
      </c>
      <c r="L31" s="41">
        <f t="shared" si="2"/>
        <v>0</v>
      </c>
      <c r="M31" s="41">
        <f t="shared" si="2"/>
        <v>0</v>
      </c>
      <c r="N31" s="41">
        <f t="shared" si="2"/>
        <v>0</v>
      </c>
      <c r="O31" s="41">
        <f t="shared" si="2"/>
        <v>0</v>
      </c>
      <c r="P31" s="41">
        <f t="shared" si="2"/>
        <v>0</v>
      </c>
      <c r="Q31" s="41">
        <f t="shared" si="2"/>
        <v>0</v>
      </c>
      <c r="R31" s="41">
        <f t="shared" si="2"/>
        <v>0</v>
      </c>
      <c r="S31" s="30" t="s">
        <v>175</v>
      </c>
    </row>
    <row r="32" spans="1:20" ht="33.75" customHeight="1" x14ac:dyDescent="0.25">
      <c r="A32" s="392"/>
      <c r="B32" s="240" t="s">
        <v>190</v>
      </c>
      <c r="C32" s="247" t="s">
        <v>191</v>
      </c>
      <c r="D32" s="232" t="s">
        <v>192</v>
      </c>
      <c r="E32" s="233" t="s">
        <v>174</v>
      </c>
      <c r="F32" s="234"/>
      <c r="G32" s="234"/>
      <c r="H32" s="234"/>
      <c r="I32" s="300" t="s">
        <v>91</v>
      </c>
      <c r="J32" s="235">
        <v>386</v>
      </c>
      <c r="K32" s="234"/>
      <c r="L32" s="234"/>
      <c r="M32" s="234"/>
      <c r="N32" s="234"/>
      <c r="O32" s="234"/>
      <c r="P32" s="234"/>
      <c r="Q32" s="234"/>
      <c r="R32" s="234"/>
      <c r="S32" s="46" t="s">
        <v>193</v>
      </c>
    </row>
    <row r="33" spans="1:19" ht="33.75" customHeight="1" x14ac:dyDescent="0.25">
      <c r="A33" s="392"/>
      <c r="B33" s="240" t="s">
        <v>194</v>
      </c>
      <c r="C33" s="247" t="s">
        <v>195</v>
      </c>
      <c r="D33" s="387" t="s">
        <v>196</v>
      </c>
      <c r="E33" s="394" t="s">
        <v>174</v>
      </c>
      <c r="F33" s="242"/>
      <c r="G33" s="242"/>
      <c r="H33" s="242"/>
      <c r="I33" s="385" t="s">
        <v>91</v>
      </c>
      <c r="J33" s="389">
        <v>9</v>
      </c>
      <c r="K33" s="242"/>
      <c r="L33" s="242"/>
      <c r="M33" s="242"/>
      <c r="N33" s="242"/>
      <c r="O33" s="242"/>
      <c r="P33" s="242"/>
      <c r="Q33" s="242"/>
      <c r="R33" s="242"/>
      <c r="S33" s="383" t="s">
        <v>197</v>
      </c>
    </row>
    <row r="34" spans="1:19" x14ac:dyDescent="0.25">
      <c r="A34" s="392"/>
      <c r="B34" s="241" t="s">
        <v>198</v>
      </c>
      <c r="C34" s="248" t="s">
        <v>199</v>
      </c>
      <c r="D34" s="388"/>
      <c r="E34" s="386"/>
      <c r="F34" s="243"/>
      <c r="G34" s="243"/>
      <c r="H34" s="243"/>
      <c r="I34" s="386"/>
      <c r="J34" s="390"/>
      <c r="K34" s="243"/>
      <c r="L34" s="243"/>
      <c r="M34" s="243"/>
      <c r="N34" s="243"/>
      <c r="O34" s="243"/>
      <c r="P34" s="243"/>
      <c r="Q34" s="243"/>
      <c r="R34" s="243"/>
      <c r="S34" s="384"/>
    </row>
    <row r="35" spans="1:19" ht="21" customHeight="1" x14ac:dyDescent="0.25">
      <c r="A35" s="392"/>
      <c r="B35" s="241" t="s">
        <v>200</v>
      </c>
      <c r="C35" s="248" t="s">
        <v>201</v>
      </c>
      <c r="D35" s="236" t="s">
        <v>202</v>
      </c>
      <c r="E35" s="237" t="s">
        <v>174</v>
      </c>
      <c r="F35" s="238"/>
      <c r="G35" s="238"/>
      <c r="H35" s="238"/>
      <c r="I35" s="301" t="s">
        <v>91</v>
      </c>
      <c r="J35" s="239">
        <v>27</v>
      </c>
      <c r="K35" s="238"/>
      <c r="L35" s="238"/>
      <c r="M35" s="238"/>
      <c r="N35" s="238"/>
      <c r="O35" s="238"/>
      <c r="P35" s="238"/>
      <c r="Q35" s="238"/>
      <c r="R35" s="238"/>
      <c r="S35" s="46" t="s">
        <v>203</v>
      </c>
    </row>
    <row r="36" spans="1:19" ht="21" customHeight="1" x14ac:dyDescent="0.25">
      <c r="A36" s="392"/>
      <c r="B36" s="250" t="s">
        <v>204</v>
      </c>
      <c r="C36" s="246" t="s">
        <v>205</v>
      </c>
      <c r="D36" s="60" t="s">
        <v>206</v>
      </c>
      <c r="E36" s="40" t="s">
        <v>174</v>
      </c>
      <c r="F36" s="41"/>
      <c r="G36" s="41"/>
      <c r="H36" s="41"/>
      <c r="I36" s="302" t="s">
        <v>91</v>
      </c>
      <c r="J36" s="230">
        <v>25</v>
      </c>
      <c r="K36" s="41"/>
      <c r="L36" s="41"/>
      <c r="M36" s="41"/>
      <c r="N36" s="41"/>
      <c r="O36" s="41"/>
      <c r="P36" s="41"/>
      <c r="Q36" s="41"/>
      <c r="R36" s="41"/>
      <c r="S36" s="61" t="s">
        <v>207</v>
      </c>
    </row>
    <row r="37" spans="1:19" ht="21.75" customHeight="1" thickBot="1" x14ac:dyDescent="0.3">
      <c r="A37" s="396"/>
      <c r="B37" s="251" t="s">
        <v>208</v>
      </c>
      <c r="C37" s="249" t="s">
        <v>209</v>
      </c>
      <c r="D37" s="244" t="s">
        <v>210</v>
      </c>
      <c r="E37" s="62" t="s">
        <v>174</v>
      </c>
      <c r="F37" s="63"/>
      <c r="G37" s="63"/>
      <c r="H37" s="63"/>
      <c r="I37" s="303" t="s">
        <v>91</v>
      </c>
      <c r="J37" s="231">
        <v>52</v>
      </c>
      <c r="K37" s="63"/>
      <c r="L37" s="63"/>
      <c r="M37" s="63"/>
      <c r="N37" s="63"/>
      <c r="O37" s="63"/>
      <c r="P37" s="63"/>
      <c r="Q37" s="63"/>
      <c r="R37" s="63"/>
      <c r="S37" s="51" t="s">
        <v>211</v>
      </c>
    </row>
    <row r="38" spans="1:19" ht="78.75" customHeight="1" x14ac:dyDescent="0.25">
      <c r="A38" s="391" t="s">
        <v>72</v>
      </c>
      <c r="B38" s="64" t="s">
        <v>212</v>
      </c>
      <c r="C38" s="64" t="s">
        <v>213</v>
      </c>
      <c r="D38" s="12" t="s">
        <v>214</v>
      </c>
      <c r="E38" s="54" t="s">
        <v>169</v>
      </c>
      <c r="F38" s="55">
        <f t="shared" ref="F38:R38" si="3">IFERROR((IF(F39&gt;(F42+F43+F44),"ОШИБКА",F39/(F42+F43+F44)*100)),0)</f>
        <v>0</v>
      </c>
      <c r="G38" s="55">
        <f t="shared" si="3"/>
        <v>0</v>
      </c>
      <c r="H38" s="55">
        <f t="shared" si="3"/>
        <v>0</v>
      </c>
      <c r="I38" s="56">
        <f t="shared" si="3"/>
        <v>10.570501812631178</v>
      </c>
      <c r="J38" s="56">
        <f t="shared" si="3"/>
        <v>11.174688657017839</v>
      </c>
      <c r="K38" s="57">
        <f t="shared" si="3"/>
        <v>0</v>
      </c>
      <c r="L38" s="57">
        <f t="shared" si="3"/>
        <v>0</v>
      </c>
      <c r="M38" s="57">
        <f t="shared" si="3"/>
        <v>0</v>
      </c>
      <c r="N38" s="57">
        <f t="shared" si="3"/>
        <v>0</v>
      </c>
      <c r="O38" s="57">
        <f t="shared" si="3"/>
        <v>0</v>
      </c>
      <c r="P38" s="57">
        <f t="shared" si="3"/>
        <v>0</v>
      </c>
      <c r="Q38" s="57">
        <f t="shared" si="3"/>
        <v>0</v>
      </c>
      <c r="R38" s="57">
        <f t="shared" si="3"/>
        <v>0</v>
      </c>
      <c r="S38" s="30" t="s">
        <v>72</v>
      </c>
    </row>
    <row r="39" spans="1:19" ht="62.1" customHeight="1" x14ac:dyDescent="0.25">
      <c r="A39" s="392"/>
      <c r="B39" s="65" t="s">
        <v>215</v>
      </c>
      <c r="C39" s="5" t="s">
        <v>102</v>
      </c>
      <c r="D39" s="39" t="s">
        <v>216</v>
      </c>
      <c r="E39" s="40" t="s">
        <v>174</v>
      </c>
      <c r="F39" s="41">
        <v>0</v>
      </c>
      <c r="G39" s="41">
        <v>0</v>
      </c>
      <c r="H39" s="41">
        <v>0</v>
      </c>
      <c r="I39" s="302">
        <v>554</v>
      </c>
      <c r="J39" s="230">
        <v>664</v>
      </c>
      <c r="K39" s="41">
        <v>0</v>
      </c>
      <c r="L39" s="41">
        <v>0</v>
      </c>
      <c r="M39" s="41">
        <v>0</v>
      </c>
      <c r="N39" s="41">
        <v>0</v>
      </c>
      <c r="O39" s="41">
        <v>0</v>
      </c>
      <c r="P39" s="41">
        <v>0</v>
      </c>
      <c r="Q39" s="41">
        <v>0</v>
      </c>
      <c r="R39" s="41">
        <v>0</v>
      </c>
      <c r="S39" s="30" t="s">
        <v>217</v>
      </c>
    </row>
    <row r="40" spans="1:19" ht="56.25" customHeight="1" x14ac:dyDescent="0.25">
      <c r="A40" s="392"/>
      <c r="B40" s="66" t="s">
        <v>218</v>
      </c>
      <c r="C40" s="37" t="s">
        <v>219</v>
      </c>
      <c r="D40" s="39" t="s">
        <v>220</v>
      </c>
      <c r="E40" s="40" t="s">
        <v>174</v>
      </c>
      <c r="F40" s="41"/>
      <c r="G40" s="41"/>
      <c r="H40" s="41"/>
      <c r="I40" s="302" t="s">
        <v>91</v>
      </c>
      <c r="J40" s="230">
        <v>44</v>
      </c>
      <c r="K40" s="41"/>
      <c r="L40" s="41"/>
      <c r="M40" s="41"/>
      <c r="N40" s="41"/>
      <c r="O40" s="41"/>
      <c r="P40" s="41"/>
      <c r="Q40" s="41"/>
      <c r="R40" s="41"/>
      <c r="S40" s="30" t="s">
        <v>221</v>
      </c>
    </row>
    <row r="41" spans="1:19" ht="49.5" customHeight="1" x14ac:dyDescent="0.25">
      <c r="A41" s="392"/>
      <c r="B41" s="67" t="s">
        <v>222</v>
      </c>
      <c r="C41" s="68" t="s">
        <v>102</v>
      </c>
      <c r="D41" s="39" t="s">
        <v>223</v>
      </c>
      <c r="E41" s="40" t="s">
        <v>174</v>
      </c>
      <c r="F41" s="41"/>
      <c r="G41" s="41"/>
      <c r="H41" s="41"/>
      <c r="I41" s="302" t="s">
        <v>91</v>
      </c>
      <c r="J41" s="230">
        <v>620</v>
      </c>
      <c r="K41" s="41"/>
      <c r="L41" s="41"/>
      <c r="M41" s="41"/>
      <c r="N41" s="41"/>
      <c r="O41" s="41"/>
      <c r="P41" s="41"/>
      <c r="Q41" s="41"/>
      <c r="R41" s="41"/>
      <c r="S41" s="30" t="s">
        <v>224</v>
      </c>
    </row>
    <row r="42" spans="1:19" ht="22.5" customHeight="1" x14ac:dyDescent="0.25">
      <c r="A42" s="392"/>
      <c r="B42" s="69" t="s">
        <v>225</v>
      </c>
      <c r="C42" s="5" t="s">
        <v>226</v>
      </c>
      <c r="D42" s="39" t="s">
        <v>227</v>
      </c>
      <c r="E42" s="40" t="s">
        <v>174</v>
      </c>
      <c r="F42" s="41">
        <v>0</v>
      </c>
      <c r="G42" s="41">
        <v>0</v>
      </c>
      <c r="H42" s="41">
        <v>0</v>
      </c>
      <c r="I42" s="302">
        <v>4537</v>
      </c>
      <c r="J42" s="230">
        <v>5043</v>
      </c>
      <c r="K42" s="41">
        <v>0</v>
      </c>
      <c r="L42" s="41">
        <v>0</v>
      </c>
      <c r="M42" s="41">
        <v>0</v>
      </c>
      <c r="N42" s="41">
        <v>0</v>
      </c>
      <c r="O42" s="41">
        <v>0</v>
      </c>
      <c r="P42" s="41">
        <v>0</v>
      </c>
      <c r="Q42" s="41">
        <v>0</v>
      </c>
      <c r="R42" s="41">
        <v>0</v>
      </c>
      <c r="S42" s="30" t="s">
        <v>228</v>
      </c>
    </row>
    <row r="43" spans="1:19" ht="22.5" customHeight="1" x14ac:dyDescent="0.25">
      <c r="A43" s="392"/>
      <c r="B43" s="37" t="s">
        <v>229</v>
      </c>
      <c r="C43" s="5" t="s">
        <v>230</v>
      </c>
      <c r="D43" s="39" t="s">
        <v>231</v>
      </c>
      <c r="E43" s="40" t="s">
        <v>174</v>
      </c>
      <c r="F43" s="41">
        <v>0</v>
      </c>
      <c r="G43" s="41">
        <v>0</v>
      </c>
      <c r="H43" s="41">
        <v>0</v>
      </c>
      <c r="I43" s="302">
        <v>28</v>
      </c>
      <c r="J43" s="230">
        <v>42</v>
      </c>
      <c r="K43" s="41">
        <v>0</v>
      </c>
      <c r="L43" s="41">
        <v>0</v>
      </c>
      <c r="M43" s="41">
        <v>0</v>
      </c>
      <c r="N43" s="41">
        <v>0</v>
      </c>
      <c r="O43" s="41">
        <v>0</v>
      </c>
      <c r="P43" s="41">
        <v>0</v>
      </c>
      <c r="Q43" s="41">
        <v>0</v>
      </c>
      <c r="R43" s="41">
        <v>0</v>
      </c>
      <c r="S43" s="30" t="s">
        <v>232</v>
      </c>
    </row>
    <row r="44" spans="1:19" ht="23.25" customHeight="1" thickBot="1" x14ac:dyDescent="0.3">
      <c r="A44" s="393"/>
      <c r="B44" s="48" t="s">
        <v>233</v>
      </c>
      <c r="C44" s="17" t="s">
        <v>234</v>
      </c>
      <c r="D44" s="39" t="s">
        <v>235</v>
      </c>
      <c r="E44" s="49" t="s">
        <v>174</v>
      </c>
      <c r="F44" s="50">
        <v>0</v>
      </c>
      <c r="G44" s="50">
        <v>0</v>
      </c>
      <c r="H44" s="50">
        <v>0</v>
      </c>
      <c r="I44" s="304">
        <v>676</v>
      </c>
      <c r="J44" s="253">
        <v>857</v>
      </c>
      <c r="K44" s="50">
        <v>0</v>
      </c>
      <c r="L44" s="50">
        <v>0</v>
      </c>
      <c r="M44" s="50">
        <v>0</v>
      </c>
      <c r="N44" s="50">
        <v>0</v>
      </c>
      <c r="O44" s="50">
        <v>0</v>
      </c>
      <c r="P44" s="50">
        <v>0</v>
      </c>
      <c r="Q44" s="50">
        <v>0</v>
      </c>
      <c r="R44" s="50">
        <v>0</v>
      </c>
      <c r="S44" s="51" t="s">
        <v>236</v>
      </c>
    </row>
    <row r="45" spans="1:19" ht="24.95" customHeight="1" thickBot="1" x14ac:dyDescent="0.3">
      <c r="A45" s="391" t="s">
        <v>73</v>
      </c>
      <c r="B45" s="64" t="s">
        <v>237</v>
      </c>
      <c r="C45" s="11" t="s">
        <v>238</v>
      </c>
      <c r="D45" s="12" t="s">
        <v>239</v>
      </c>
      <c r="E45" s="54" t="s">
        <v>83</v>
      </c>
      <c r="F45" s="70">
        <f t="shared" ref="F45:R45" si="4">IFERROR((F46/(F47+F48)),0)</f>
        <v>0</v>
      </c>
      <c r="G45" s="70">
        <f t="shared" si="4"/>
        <v>0</v>
      </c>
      <c r="H45" s="70">
        <f t="shared" si="4"/>
        <v>0</v>
      </c>
      <c r="I45" s="71">
        <f t="shared" si="4"/>
        <v>1416.744630071599</v>
      </c>
      <c r="J45" s="71">
        <f t="shared" si="4"/>
        <v>1617.3941027058149</v>
      </c>
      <c r="K45" s="72">
        <f t="shared" si="4"/>
        <v>0</v>
      </c>
      <c r="L45" s="72">
        <f t="shared" si="4"/>
        <v>0</v>
      </c>
      <c r="M45" s="72">
        <f t="shared" si="4"/>
        <v>0</v>
      </c>
      <c r="N45" s="72">
        <f t="shared" si="4"/>
        <v>0</v>
      </c>
      <c r="O45" s="72">
        <f t="shared" si="4"/>
        <v>0</v>
      </c>
      <c r="P45" s="72">
        <f t="shared" si="4"/>
        <v>0</v>
      </c>
      <c r="Q45" s="72">
        <f t="shared" si="4"/>
        <v>0</v>
      </c>
      <c r="R45" s="72">
        <f t="shared" si="4"/>
        <v>0</v>
      </c>
      <c r="S45" s="51" t="s">
        <v>73</v>
      </c>
    </row>
    <row r="46" spans="1:19" ht="22.5" customHeight="1" x14ac:dyDescent="0.25">
      <c r="A46" s="392"/>
      <c r="B46" s="37" t="s">
        <v>240</v>
      </c>
      <c r="C46" s="5" t="s">
        <v>241</v>
      </c>
      <c r="D46" s="39" t="s">
        <v>242</v>
      </c>
      <c r="E46" s="40" t="s">
        <v>83</v>
      </c>
      <c r="F46" s="41">
        <v>0</v>
      </c>
      <c r="G46" s="41">
        <v>0</v>
      </c>
      <c r="H46" s="41">
        <v>0</v>
      </c>
      <c r="I46" s="294">
        <v>593616</v>
      </c>
      <c r="J46" s="226">
        <v>561882.71128000005</v>
      </c>
      <c r="K46" s="41">
        <v>0</v>
      </c>
      <c r="L46" s="41">
        <v>0</v>
      </c>
      <c r="M46" s="41">
        <v>0</v>
      </c>
      <c r="N46" s="41">
        <v>0</v>
      </c>
      <c r="O46" s="41">
        <v>0</v>
      </c>
      <c r="P46" s="41">
        <v>0</v>
      </c>
      <c r="Q46" s="41">
        <v>0</v>
      </c>
      <c r="R46" s="41">
        <v>0</v>
      </c>
      <c r="S46" s="30" t="s">
        <v>243</v>
      </c>
    </row>
    <row r="47" spans="1:19" ht="22.5" customHeight="1" x14ac:dyDescent="0.25">
      <c r="A47" s="392"/>
      <c r="B47" s="37" t="s">
        <v>171</v>
      </c>
      <c r="C47" s="5" t="s">
        <v>244</v>
      </c>
      <c r="D47" s="39" t="s">
        <v>245</v>
      </c>
      <c r="E47" s="40" t="s">
        <v>174</v>
      </c>
      <c r="F47" s="41">
        <f t="shared" ref="F47:H48" si="5">F27</f>
        <v>0</v>
      </c>
      <c r="G47" s="41">
        <f t="shared" si="5"/>
        <v>0</v>
      </c>
      <c r="H47" s="41">
        <f t="shared" si="5"/>
        <v>0</v>
      </c>
      <c r="I47" s="297">
        <v>404</v>
      </c>
      <c r="J47" s="229">
        <f t="shared" ref="J47:R47" si="6">J27</f>
        <v>339.5</v>
      </c>
      <c r="K47" s="41">
        <f t="shared" si="6"/>
        <v>0</v>
      </c>
      <c r="L47" s="41">
        <f t="shared" si="6"/>
        <v>0</v>
      </c>
      <c r="M47" s="41">
        <f t="shared" si="6"/>
        <v>0</v>
      </c>
      <c r="N47" s="41">
        <f t="shared" si="6"/>
        <v>0</v>
      </c>
      <c r="O47" s="41">
        <f t="shared" si="6"/>
        <v>0</v>
      </c>
      <c r="P47" s="41">
        <f t="shared" si="6"/>
        <v>0</v>
      </c>
      <c r="Q47" s="41">
        <f t="shared" si="6"/>
        <v>0</v>
      </c>
      <c r="R47" s="41">
        <f t="shared" si="6"/>
        <v>0</v>
      </c>
      <c r="S47" s="30" t="s">
        <v>175</v>
      </c>
    </row>
    <row r="48" spans="1:19" ht="21.6" customHeight="1" thickBot="1" x14ac:dyDescent="0.3">
      <c r="A48" s="393"/>
      <c r="B48" s="48" t="s">
        <v>176</v>
      </c>
      <c r="C48" s="5" t="s">
        <v>246</v>
      </c>
      <c r="D48" s="39" t="s">
        <v>247</v>
      </c>
      <c r="E48" s="49" t="s">
        <v>174</v>
      </c>
      <c r="F48" s="50">
        <f t="shared" si="5"/>
        <v>0</v>
      </c>
      <c r="G48" s="50">
        <f t="shared" si="5"/>
        <v>0</v>
      </c>
      <c r="H48" s="50">
        <f t="shared" si="5"/>
        <v>0</v>
      </c>
      <c r="I48" s="298">
        <v>15</v>
      </c>
      <c r="J48" s="254">
        <f t="shared" ref="J48:R48" si="7">J28</f>
        <v>7.9</v>
      </c>
      <c r="K48" s="50">
        <f t="shared" si="7"/>
        <v>0</v>
      </c>
      <c r="L48" s="50">
        <f t="shared" si="7"/>
        <v>0</v>
      </c>
      <c r="M48" s="50">
        <f t="shared" si="7"/>
        <v>0</v>
      </c>
      <c r="N48" s="50">
        <f t="shared" si="7"/>
        <v>0</v>
      </c>
      <c r="O48" s="50">
        <f t="shared" si="7"/>
        <v>0</v>
      </c>
      <c r="P48" s="50">
        <f t="shared" si="7"/>
        <v>0</v>
      </c>
      <c r="Q48" s="50">
        <f t="shared" si="7"/>
        <v>0</v>
      </c>
      <c r="R48" s="50">
        <f t="shared" si="7"/>
        <v>0</v>
      </c>
      <c r="S48" s="51" t="s">
        <v>179</v>
      </c>
    </row>
    <row r="49" spans="1:19" ht="87.75" customHeight="1" thickBot="1" x14ac:dyDescent="0.3">
      <c r="A49" s="73" t="s">
        <v>248</v>
      </c>
      <c r="B49" s="74" t="s">
        <v>249</v>
      </c>
      <c r="C49" s="75" t="s">
        <v>250</v>
      </c>
      <c r="D49" s="76" t="s">
        <v>251</v>
      </c>
      <c r="E49" s="77" t="s">
        <v>174</v>
      </c>
      <c r="F49" s="78">
        <v>0</v>
      </c>
      <c r="G49" s="78">
        <v>0</v>
      </c>
      <c r="H49" s="78">
        <v>0</v>
      </c>
      <c r="I49" s="305">
        <v>527</v>
      </c>
      <c r="J49" s="255">
        <v>579</v>
      </c>
      <c r="K49" s="78">
        <v>0</v>
      </c>
      <c r="L49" s="78">
        <v>0</v>
      </c>
      <c r="M49" s="78">
        <v>0</v>
      </c>
      <c r="N49" s="78">
        <v>0</v>
      </c>
      <c r="O49" s="78">
        <v>0</v>
      </c>
      <c r="P49" s="78">
        <v>0</v>
      </c>
      <c r="Q49" s="78">
        <v>0</v>
      </c>
      <c r="R49" s="78">
        <v>0</v>
      </c>
      <c r="S49" s="79" t="s">
        <v>252</v>
      </c>
    </row>
    <row r="50" spans="1:19" ht="56.25" customHeight="1" thickBot="1" x14ac:dyDescent="0.3">
      <c r="A50" s="391" t="s">
        <v>74</v>
      </c>
      <c r="B50" s="64" t="s">
        <v>253</v>
      </c>
      <c r="C50" s="11" t="s">
        <v>254</v>
      </c>
      <c r="D50" s="12" t="s">
        <v>255</v>
      </c>
      <c r="E50" s="54" t="s">
        <v>83</v>
      </c>
      <c r="F50" s="70">
        <f t="shared" ref="F50:R50" si="8">IFERROR((F51/(F52+F53)),0)</f>
        <v>0</v>
      </c>
      <c r="G50" s="70">
        <f t="shared" si="8"/>
        <v>0</v>
      </c>
      <c r="H50" s="70">
        <f t="shared" si="8"/>
        <v>0</v>
      </c>
      <c r="I50" s="256">
        <f t="shared" si="8"/>
        <v>49.403341288782819</v>
      </c>
      <c r="J50" s="256">
        <f t="shared" si="8"/>
        <v>56.16004605641912</v>
      </c>
      <c r="K50" s="72">
        <f t="shared" si="8"/>
        <v>0</v>
      </c>
      <c r="L50" s="72">
        <f t="shared" si="8"/>
        <v>0</v>
      </c>
      <c r="M50" s="72">
        <f t="shared" si="8"/>
        <v>0</v>
      </c>
      <c r="N50" s="72">
        <f t="shared" si="8"/>
        <v>0</v>
      </c>
      <c r="O50" s="72">
        <f t="shared" si="8"/>
        <v>0</v>
      </c>
      <c r="P50" s="72">
        <f t="shared" si="8"/>
        <v>0</v>
      </c>
      <c r="Q50" s="72">
        <f t="shared" si="8"/>
        <v>0</v>
      </c>
      <c r="R50" s="72">
        <f t="shared" si="8"/>
        <v>0</v>
      </c>
      <c r="S50" s="79" t="s">
        <v>256</v>
      </c>
    </row>
    <row r="51" spans="1:19" ht="22.5" customHeight="1" x14ac:dyDescent="0.25">
      <c r="A51" s="392"/>
      <c r="B51" s="37" t="s">
        <v>257</v>
      </c>
      <c r="C51" s="5" t="s">
        <v>258</v>
      </c>
      <c r="D51" s="39" t="s">
        <v>259</v>
      </c>
      <c r="E51" s="40" t="s">
        <v>83</v>
      </c>
      <c r="F51" s="41">
        <v>0</v>
      </c>
      <c r="G51" s="41">
        <v>0</v>
      </c>
      <c r="H51" s="41">
        <v>0</v>
      </c>
      <c r="I51" s="294">
        <v>20700</v>
      </c>
      <c r="J51" s="226">
        <v>19510</v>
      </c>
      <c r="K51" s="41">
        <v>0</v>
      </c>
      <c r="L51" s="41">
        <v>0</v>
      </c>
      <c r="M51" s="41">
        <v>0</v>
      </c>
      <c r="N51" s="41">
        <v>0</v>
      </c>
      <c r="O51" s="41">
        <v>0</v>
      </c>
      <c r="P51" s="41">
        <v>0</v>
      </c>
      <c r="Q51" s="41">
        <v>0</v>
      </c>
      <c r="R51" s="41">
        <v>0</v>
      </c>
      <c r="S51" s="30" t="s">
        <v>260</v>
      </c>
    </row>
    <row r="52" spans="1:19" ht="22.5" customHeight="1" x14ac:dyDescent="0.25">
      <c r="A52" s="392"/>
      <c r="B52" s="37" t="s">
        <v>171</v>
      </c>
      <c r="C52" s="5" t="s">
        <v>244</v>
      </c>
      <c r="D52" s="39" t="s">
        <v>261</v>
      </c>
      <c r="E52" s="40" t="s">
        <v>174</v>
      </c>
      <c r="F52" s="41">
        <f t="shared" ref="F52:H53" si="9">F27</f>
        <v>0</v>
      </c>
      <c r="G52" s="41">
        <f t="shared" si="9"/>
        <v>0</v>
      </c>
      <c r="H52" s="41">
        <f t="shared" si="9"/>
        <v>0</v>
      </c>
      <c r="I52" s="297">
        <v>404</v>
      </c>
      <c r="J52" s="229">
        <f t="shared" ref="J52:R52" si="10">J27</f>
        <v>339.5</v>
      </c>
      <c r="K52" s="41">
        <f t="shared" si="10"/>
        <v>0</v>
      </c>
      <c r="L52" s="41">
        <f t="shared" si="10"/>
        <v>0</v>
      </c>
      <c r="M52" s="41">
        <f t="shared" si="10"/>
        <v>0</v>
      </c>
      <c r="N52" s="41">
        <f t="shared" si="10"/>
        <v>0</v>
      </c>
      <c r="O52" s="41">
        <f t="shared" si="10"/>
        <v>0</v>
      </c>
      <c r="P52" s="41">
        <f t="shared" si="10"/>
        <v>0</v>
      </c>
      <c r="Q52" s="41">
        <f t="shared" si="10"/>
        <v>0</v>
      </c>
      <c r="R52" s="41">
        <f t="shared" si="10"/>
        <v>0</v>
      </c>
      <c r="S52" s="30" t="s">
        <v>175</v>
      </c>
    </row>
    <row r="53" spans="1:19" ht="23.25" customHeight="1" thickBot="1" x14ac:dyDescent="0.3">
      <c r="A53" s="393"/>
      <c r="B53" s="48" t="s">
        <v>176</v>
      </c>
      <c r="C53" s="17" t="s">
        <v>246</v>
      </c>
      <c r="D53" s="80" t="s">
        <v>262</v>
      </c>
      <c r="E53" s="49" t="s">
        <v>174</v>
      </c>
      <c r="F53" s="50">
        <f t="shared" si="9"/>
        <v>0</v>
      </c>
      <c r="G53" s="50">
        <f t="shared" si="9"/>
        <v>0</v>
      </c>
      <c r="H53" s="50">
        <f t="shared" si="9"/>
        <v>0</v>
      </c>
      <c r="I53" s="298">
        <v>15</v>
      </c>
      <c r="J53" s="254">
        <f t="shared" ref="J53:R53" si="11">J28</f>
        <v>7.9</v>
      </c>
      <c r="K53" s="50">
        <f t="shared" si="11"/>
        <v>0</v>
      </c>
      <c r="L53" s="50">
        <f t="shared" si="11"/>
        <v>0</v>
      </c>
      <c r="M53" s="50">
        <f t="shared" si="11"/>
        <v>0</v>
      </c>
      <c r="N53" s="50">
        <f t="shared" si="11"/>
        <v>0</v>
      </c>
      <c r="O53" s="50">
        <f t="shared" si="11"/>
        <v>0</v>
      </c>
      <c r="P53" s="50">
        <f t="shared" si="11"/>
        <v>0</v>
      </c>
      <c r="Q53" s="50">
        <f t="shared" si="11"/>
        <v>0</v>
      </c>
      <c r="R53" s="50">
        <f t="shared" si="11"/>
        <v>0</v>
      </c>
      <c r="S53" s="51" t="s">
        <v>179</v>
      </c>
    </row>
    <row r="61" spans="1:19" x14ac:dyDescent="0.25">
      <c r="B61" t="s">
        <v>263</v>
      </c>
    </row>
  </sheetData>
  <sheetProtection algorithmName="SHA-512" hashValue="Kp3e/H2HlSHoLjQkqokg/PBkH0BaPV0j6O1J5496lDcDOs+XFijaCxpDgBJyZ+RHbK0BiEUxOq2kXMvRdMUHew==" saltValue="vvS0KXEwQWZTkd9QcNzFlA==" spinCount="100000" sheet="1" objects="1" scenarios="1" formatColumns="0" formatRows="0"/>
  <autoFilter ref="A1:S53"/>
  <mergeCells count="11">
    <mergeCell ref="A1:A2"/>
    <mergeCell ref="A3:A28"/>
    <mergeCell ref="A38:A44"/>
    <mergeCell ref="A29:A37"/>
    <mergeCell ref="A45:A48"/>
    <mergeCell ref="S33:S34"/>
    <mergeCell ref="I33:I34"/>
    <mergeCell ref="D33:D34"/>
    <mergeCell ref="J33:J34"/>
    <mergeCell ref="A50:A53"/>
    <mergeCell ref="E33:E34"/>
  </mergeCells>
  <conditionalFormatting sqref="A3">
    <cfRule type="duplicateValues" dxfId="190" priority="78"/>
  </conditionalFormatting>
  <conditionalFormatting sqref="A49">
    <cfRule type="duplicateValues" dxfId="189" priority="67"/>
  </conditionalFormatting>
  <conditionalFormatting sqref="A50">
    <cfRule type="duplicateValues" dxfId="188" priority="64"/>
  </conditionalFormatting>
  <conditionalFormatting sqref="A29:B29">
    <cfRule type="duplicateValues" dxfId="187" priority="74"/>
  </conditionalFormatting>
  <conditionalFormatting sqref="A38:D38">
    <cfRule type="duplicateValues" dxfId="186" priority="71"/>
  </conditionalFormatting>
  <conditionalFormatting sqref="B3">
    <cfRule type="duplicateValues" dxfId="185" priority="50"/>
  </conditionalFormatting>
  <conditionalFormatting sqref="B4">
    <cfRule type="duplicateValues" dxfId="184" priority="132"/>
  </conditionalFormatting>
  <conditionalFormatting sqref="B5:B10">
    <cfRule type="duplicateValues" dxfId="183" priority="28"/>
  </conditionalFormatting>
  <conditionalFormatting sqref="B11 B13:B15">
    <cfRule type="duplicateValues" dxfId="182" priority="29"/>
  </conditionalFormatting>
  <conditionalFormatting sqref="B12">
    <cfRule type="duplicateValues" dxfId="181" priority="26"/>
  </conditionalFormatting>
  <conditionalFormatting sqref="B16">
    <cfRule type="duplicateValues" dxfId="180" priority="27"/>
  </conditionalFormatting>
  <conditionalFormatting sqref="B17:B20">
    <cfRule type="duplicateValues" dxfId="179" priority="24"/>
  </conditionalFormatting>
  <conditionalFormatting sqref="B21 B23:B25">
    <cfRule type="duplicateValues" dxfId="178" priority="25"/>
  </conditionalFormatting>
  <conditionalFormatting sqref="B22">
    <cfRule type="duplicateValues" dxfId="177" priority="23"/>
  </conditionalFormatting>
  <conditionalFormatting sqref="B26:B28 B30">
    <cfRule type="duplicateValues" dxfId="176" priority="75"/>
  </conditionalFormatting>
  <conditionalFormatting sqref="B31">
    <cfRule type="duplicateValues" dxfId="175" priority="122"/>
  </conditionalFormatting>
  <conditionalFormatting sqref="B32">
    <cfRule type="duplicateValues" dxfId="174" priority="44"/>
  </conditionalFormatting>
  <conditionalFormatting sqref="B33:B37">
    <cfRule type="duplicateValues" dxfId="173" priority="46"/>
  </conditionalFormatting>
  <conditionalFormatting sqref="B42:B44">
    <cfRule type="duplicateValues" dxfId="172" priority="79"/>
  </conditionalFormatting>
  <conditionalFormatting sqref="B49">
    <cfRule type="duplicateValues" dxfId="171" priority="68"/>
  </conditionalFormatting>
  <conditionalFormatting sqref="B50">
    <cfRule type="duplicateValues" dxfId="170" priority="65"/>
  </conditionalFormatting>
  <conditionalFormatting sqref="B52:B53">
    <cfRule type="duplicateValues" dxfId="169" priority="63"/>
  </conditionalFormatting>
  <conditionalFormatting sqref="B40:C41">
    <cfRule type="duplicateValues" dxfId="168" priority="30"/>
  </conditionalFormatting>
  <conditionalFormatting sqref="C3">
    <cfRule type="duplicateValues" dxfId="167" priority="49"/>
  </conditionalFormatting>
  <conditionalFormatting sqref="C11:C12">
    <cfRule type="duplicateValues" dxfId="166" priority="145"/>
  </conditionalFormatting>
  <conditionalFormatting sqref="C13:C15">
    <cfRule type="duplicateValues" dxfId="165" priority="40"/>
  </conditionalFormatting>
  <conditionalFormatting sqref="C17:C20">
    <cfRule type="duplicateValues" dxfId="164" priority="36"/>
  </conditionalFormatting>
  <conditionalFormatting sqref="C21:C22">
    <cfRule type="duplicateValues" dxfId="163" priority="35"/>
  </conditionalFormatting>
  <conditionalFormatting sqref="C23:C25">
    <cfRule type="duplicateValues" dxfId="162" priority="34"/>
  </conditionalFormatting>
  <conditionalFormatting sqref="C31">
    <cfRule type="duplicateValues" dxfId="161" priority="127"/>
  </conditionalFormatting>
  <conditionalFormatting sqref="C32">
    <cfRule type="duplicateValues" dxfId="160" priority="43"/>
  </conditionalFormatting>
  <conditionalFormatting sqref="C33:C37">
    <cfRule type="duplicateValues" dxfId="159" priority="45"/>
  </conditionalFormatting>
  <conditionalFormatting sqref="C42:C44">
    <cfRule type="duplicateValues" dxfId="158" priority="80"/>
  </conditionalFormatting>
  <conditionalFormatting sqref="C4:D4 C5:C10 D5:D28">
    <cfRule type="duplicateValues" dxfId="157" priority="177"/>
  </conditionalFormatting>
  <conditionalFormatting sqref="C29:D29">
    <cfRule type="duplicateValues" dxfId="156" priority="72"/>
  </conditionalFormatting>
  <conditionalFormatting sqref="B39 C16 C27:C28 C30:D30">
    <cfRule type="duplicateValues" dxfId="155" priority="76"/>
  </conditionalFormatting>
  <conditionalFormatting sqref="C39:D39">
    <cfRule type="duplicateValues" dxfId="154" priority="70"/>
  </conditionalFormatting>
  <conditionalFormatting sqref="A45 B45:D48 B51 C49:D49">
    <cfRule type="duplicateValues" dxfId="153" priority="69"/>
  </conditionalFormatting>
  <conditionalFormatting sqref="C50:D50">
    <cfRule type="duplicateValues" dxfId="152" priority="66"/>
  </conditionalFormatting>
  <conditionalFormatting sqref="C51:D53">
    <cfRule type="duplicateValues" dxfId="151" priority="62"/>
  </conditionalFormatting>
  <conditionalFormatting sqref="D3">
    <cfRule type="duplicateValues" dxfId="150" priority="5"/>
  </conditionalFormatting>
  <conditionalFormatting sqref="D40:D44">
    <cfRule type="duplicateValues" dxfId="149" priority="3"/>
  </conditionalFormatting>
  <conditionalFormatting sqref="J6:J10 J12:J15 J18:J20 J22:J28 J30 J32:J33 J35:J37 J39:J44 J46 J49 J51">
    <cfRule type="containsBlanks" dxfId="148" priority="1">
      <formula>LEN(TRIM(J6))=0</formula>
    </cfRule>
  </conditionalFormatting>
  <conditionalFormatting sqref="S3">
    <cfRule type="duplicateValues" dxfId="147" priority="20"/>
  </conditionalFormatting>
  <conditionalFormatting sqref="S4 S26:S28">
    <cfRule type="duplicateValues" dxfId="146" priority="198"/>
  </conditionalFormatting>
  <conditionalFormatting sqref="S5:S6 S9:S14">
    <cfRule type="duplicateValues" dxfId="145" priority="200"/>
  </conditionalFormatting>
  <conditionalFormatting sqref="S7:S8">
    <cfRule type="duplicateValues" dxfId="144" priority="15"/>
  </conditionalFormatting>
  <conditionalFormatting sqref="S15">
    <cfRule type="duplicateValues" dxfId="143" priority="17"/>
  </conditionalFormatting>
  <conditionalFormatting sqref="S16">
    <cfRule type="duplicateValues" dxfId="142" priority="19"/>
  </conditionalFormatting>
  <conditionalFormatting sqref="S17:S25">
    <cfRule type="duplicateValues" dxfId="141" priority="16"/>
  </conditionalFormatting>
  <conditionalFormatting sqref="S29">
    <cfRule type="duplicateValues" dxfId="140" priority="60"/>
  </conditionalFormatting>
  <conditionalFormatting sqref="S30">
    <cfRule type="duplicateValues" dxfId="139" priority="11"/>
  </conditionalFormatting>
  <conditionalFormatting sqref="S31">
    <cfRule type="duplicateValues" dxfId="138" priority="14"/>
  </conditionalFormatting>
  <conditionalFormatting sqref="S32">
    <cfRule type="duplicateValues" dxfId="137" priority="12"/>
  </conditionalFormatting>
  <conditionalFormatting sqref="S38">
    <cfRule type="duplicateValues" dxfId="136" priority="9"/>
  </conditionalFormatting>
  <conditionalFormatting sqref="S39 S42:S44">
    <cfRule type="duplicateValues" dxfId="135" priority="58"/>
  </conditionalFormatting>
  <conditionalFormatting sqref="S40:S41">
    <cfRule type="duplicateValues" dxfId="134" priority="10"/>
  </conditionalFormatting>
  <conditionalFormatting sqref="S45">
    <cfRule type="duplicateValues" dxfId="133" priority="6"/>
  </conditionalFormatting>
  <conditionalFormatting sqref="S46">
    <cfRule type="duplicateValues" dxfId="132" priority="57"/>
  </conditionalFormatting>
  <conditionalFormatting sqref="S47:S48">
    <cfRule type="duplicateValues" dxfId="131" priority="56"/>
  </conditionalFormatting>
  <conditionalFormatting sqref="S49">
    <cfRule type="duplicateValues" dxfId="130" priority="8"/>
  </conditionalFormatting>
  <conditionalFormatting sqref="S50">
    <cfRule type="duplicateValues" dxfId="129" priority="7"/>
  </conditionalFormatting>
  <conditionalFormatting sqref="S51:S53">
    <cfRule type="duplicateValues" dxfId="128" priority="54"/>
  </conditionalFormatting>
  <conditionalFormatting sqref="D31:D33 D35:D37">
    <cfRule type="duplicateValues" dxfId="127" priority="214"/>
  </conditionalFormatting>
  <conditionalFormatting sqref="S33 S35:S37">
    <cfRule type="duplicateValues" dxfId="126" priority="215"/>
  </conditionalFormatting>
  <printOptions horizontalCentered="1"/>
  <pageMargins left="0.19685039370078741" right="0.19685039370078741" top="0.19685039370078741" bottom="0.19685039370078741" header="0.31496062992125984" footer="0.31496062992125984"/>
  <pageSetup paperSize="8" scale="4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26"/>
  <sheetViews>
    <sheetView zoomScale="137" zoomScaleNormal="150" zoomScaleSheetLayoutView="100" workbookViewId="0">
      <selection activeCell="D14" sqref="D14:D21"/>
    </sheetView>
  </sheetViews>
  <sheetFormatPr defaultColWidth="9.140625" defaultRowHeight="11.25" x14ac:dyDescent="0.2"/>
  <cols>
    <col min="1" max="1" width="9.140625" style="329" customWidth="1"/>
    <col min="2" max="2" width="99.42578125" style="329" customWidth="1"/>
    <col min="3" max="3" width="9.140625" style="329" customWidth="1"/>
    <col min="4" max="4" width="15.42578125" style="329" customWidth="1"/>
    <col min="5" max="5" width="18.140625" style="329" customWidth="1"/>
    <col min="6" max="6" width="1.140625" style="329" customWidth="1"/>
    <col min="7" max="7" width="6.140625" style="329" customWidth="1"/>
    <col min="8" max="8" width="9.140625" style="329" customWidth="1"/>
    <col min="9" max="9" width="18" style="329" customWidth="1"/>
    <col min="10" max="10" width="9.140625" style="329" customWidth="1"/>
    <col min="11" max="16384" width="9.140625" style="329"/>
  </cols>
  <sheetData>
    <row r="1" spans="1:9" ht="45" customHeight="1" thickBot="1" x14ac:dyDescent="0.25">
      <c r="A1" s="379" t="s">
        <v>264</v>
      </c>
      <c r="B1" s="398"/>
      <c r="C1" s="398"/>
      <c r="D1" s="398"/>
      <c r="E1" s="398"/>
      <c r="F1" s="398"/>
      <c r="G1" s="324"/>
      <c r="H1" s="324"/>
      <c r="I1" s="1" t="s">
        <v>21</v>
      </c>
    </row>
    <row r="2" spans="1:9" ht="10.5" customHeight="1" x14ac:dyDescent="0.2">
      <c r="A2" s="368" t="s">
        <v>22</v>
      </c>
      <c r="B2" s="398"/>
      <c r="C2" s="398"/>
      <c r="D2" s="398"/>
      <c r="E2" s="398"/>
      <c r="F2" s="398"/>
      <c r="G2" s="321"/>
      <c r="H2" s="321" t="s">
        <v>23</v>
      </c>
      <c r="I2" s="7">
        <v>45291</v>
      </c>
    </row>
    <row r="3" spans="1:9" ht="15" customHeight="1" x14ac:dyDescent="0.25">
      <c r="A3" s="322"/>
      <c r="B3" s="322"/>
      <c r="C3" s="322"/>
      <c r="D3" s="322"/>
      <c r="E3" s="322"/>
      <c r="F3" s="322"/>
      <c r="G3" s="381" t="s">
        <v>24</v>
      </c>
      <c r="H3" s="398"/>
      <c r="I3" s="208"/>
    </row>
    <row r="4" spans="1:9" x14ac:dyDescent="0.2">
      <c r="A4" s="373" t="s">
        <v>265</v>
      </c>
      <c r="B4" s="398"/>
      <c r="C4" s="398"/>
      <c r="D4" s="398"/>
      <c r="E4" s="398"/>
      <c r="F4" s="398"/>
      <c r="G4" s="321"/>
      <c r="H4" s="321" t="s">
        <v>65</v>
      </c>
      <c r="I4" s="212"/>
    </row>
    <row r="5" spans="1:9" x14ac:dyDescent="0.2">
      <c r="A5" s="366" t="s">
        <v>26</v>
      </c>
      <c r="B5" s="398"/>
      <c r="C5" s="398"/>
      <c r="D5" s="398"/>
      <c r="E5" s="398"/>
      <c r="F5" s="398"/>
      <c r="G5" s="381" t="s">
        <v>24</v>
      </c>
      <c r="H5" s="398"/>
      <c r="I5" s="210"/>
    </row>
    <row r="6" spans="1:9" x14ac:dyDescent="0.2">
      <c r="A6" s="398"/>
      <c r="B6" s="398"/>
      <c r="C6" s="398"/>
      <c r="D6" s="398"/>
      <c r="E6" s="398"/>
      <c r="F6" s="398"/>
      <c r="G6" s="322"/>
      <c r="H6" s="321" t="s">
        <v>67</v>
      </c>
      <c r="I6" s="3" t="s">
        <v>266</v>
      </c>
    </row>
    <row r="7" spans="1:9" ht="12" customHeight="1" thickBot="1" x14ac:dyDescent="0.25">
      <c r="A7" s="325"/>
      <c r="B7" s="325"/>
      <c r="C7" s="371" t="s">
        <v>29</v>
      </c>
      <c r="D7" s="398"/>
      <c r="E7" s="398"/>
      <c r="F7" s="398"/>
      <c r="G7" s="321"/>
      <c r="H7" s="321" t="s">
        <v>28</v>
      </c>
      <c r="I7" s="4">
        <v>383</v>
      </c>
    </row>
    <row r="8" spans="1:9" x14ac:dyDescent="0.2">
      <c r="A8" s="373" t="s">
        <v>68</v>
      </c>
      <c r="B8" s="398"/>
      <c r="C8" s="398"/>
      <c r="D8" s="398"/>
      <c r="E8" s="398"/>
      <c r="F8" s="398"/>
      <c r="G8" s="322"/>
      <c r="H8" s="322"/>
      <c r="I8" s="322"/>
    </row>
    <row r="9" spans="1:9" x14ac:dyDescent="0.2">
      <c r="A9" s="369" t="s">
        <v>31</v>
      </c>
      <c r="B9" s="398"/>
      <c r="C9" s="398"/>
      <c r="D9" s="398"/>
      <c r="E9" s="398"/>
      <c r="F9" s="398"/>
    </row>
    <row r="10" spans="1:9" ht="17.100000000000001" customHeight="1" x14ac:dyDescent="0.2">
      <c r="A10" s="366"/>
      <c r="B10" s="398"/>
      <c r="C10" s="398"/>
      <c r="D10" s="370" t="s">
        <v>69</v>
      </c>
      <c r="E10" s="398"/>
      <c r="F10" s="398"/>
    </row>
    <row r="11" spans="1:9" x14ac:dyDescent="0.2">
      <c r="A11" s="366"/>
      <c r="B11" s="398"/>
      <c r="C11" s="398"/>
      <c r="D11" s="398"/>
      <c r="E11" s="398"/>
      <c r="F11" s="398"/>
    </row>
    <row r="12" spans="1:9" x14ac:dyDescent="0.2">
      <c r="A12" s="322"/>
      <c r="B12" s="322"/>
      <c r="C12" s="322"/>
      <c r="D12" s="322"/>
      <c r="E12" s="322"/>
    </row>
    <row r="13" spans="1:9" ht="31.5" customHeight="1" x14ac:dyDescent="0.2">
      <c r="A13" s="82" t="s">
        <v>33</v>
      </c>
      <c r="B13" s="82" t="s">
        <v>34</v>
      </c>
      <c r="C13" s="82" t="s">
        <v>35</v>
      </c>
      <c r="D13" s="326" t="s">
        <v>36</v>
      </c>
      <c r="E13" s="326" t="s">
        <v>267</v>
      </c>
    </row>
    <row r="14" spans="1:9" x14ac:dyDescent="0.2">
      <c r="A14" s="83" t="s">
        <v>268</v>
      </c>
      <c r="B14" s="84" t="str">
        <f>Прил_5_1_ПЭ_Спецчасть_ИЛ_Расчет!B3</f>
        <v>Доля исследователей в возрасте до 39 лет в общей численности исследователей</v>
      </c>
      <c r="C14" s="8" t="str">
        <f>Прил_5_1_ПЭ_Спецчасть_ИЛ_Расчет!E3</f>
        <v>процент</v>
      </c>
      <c r="D14" s="306" t="str">
        <f>Прил_5_1_ПЭ_Спецчасть_ИЛ_Расчет!I3</f>
        <v>ОШИБКА</v>
      </c>
      <c r="E14" s="275">
        <f>Прил_5_1_ПЭ_Спецчасть_ИЛ_Расчет!J3</f>
        <v>0</v>
      </c>
    </row>
    <row r="15" spans="1:9" ht="31.5" customHeight="1" x14ac:dyDescent="0.2">
      <c r="A15" s="83" t="s">
        <v>269</v>
      </c>
      <c r="B15" s="84" t="str">
        <f>Прил_5_1_ПЭ_Спецчасть_ИЛ_Расчет!B12</f>
        <v>Объем средств, поступивших от выполнения научно-исследовательских и опытно-конструкторских работ (без учета средств, выделенных в рамках государственного задания), в расчете на одного НПР</v>
      </c>
      <c r="C15" s="8" t="str">
        <f>Прил_5_1_ПЭ_Спецчасть_ИЛ_Расчет!E12</f>
        <v>тыс. рублей</v>
      </c>
      <c r="D15" s="306">
        <f>Прил_5_1_ПЭ_Спецчасть_ИЛ_Расчет!I12</f>
        <v>0</v>
      </c>
      <c r="E15" s="275">
        <f>Прил_5_1_ПЭ_Спецчасть_ИЛ_Расчет!J12</f>
        <v>554.19533056994817</v>
      </c>
    </row>
    <row r="16" spans="1:9" ht="30.6" customHeight="1" x14ac:dyDescent="0.2">
      <c r="A16" s="83" t="s">
        <v>270</v>
      </c>
      <c r="B16" s="84" t="str">
        <f>Прил_5_1_ПЭ_Спецчасть_ИЛ_Расчет!B17</f>
        <v>Объем доходов от распоряжения исключительными правами на результаты интеллектуальной деятельности (по лицензионному договору (соглашению), договору об отчуждении исключительного права), в расчете на одного НПР</v>
      </c>
      <c r="C16" s="8" t="str">
        <f>Прил_5_1_ПЭ_Спецчасть_ИЛ_Расчет!E17</f>
        <v>тыс. рублей</v>
      </c>
      <c r="D16" s="306">
        <f>Прил_5_1_ПЭ_Спецчасть_ИЛ_Расчет!I17</f>
        <v>0</v>
      </c>
      <c r="E16" s="275">
        <f>Прил_5_1_ПЭ_Спецчасть_ИЛ_Расчет!J17</f>
        <v>0</v>
      </c>
    </row>
    <row r="17" spans="1:14" ht="30.95" customHeight="1" x14ac:dyDescent="0.2">
      <c r="A17" s="83" t="s">
        <v>271</v>
      </c>
      <c r="B17" s="84" t="str">
        <f>Прил_5_1_ПЭ_Спецчасть_ИЛ_Расчет!B21</f>
        <v>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v>
      </c>
      <c r="C17" s="8" t="str">
        <f>Прил_5_1_ПЭ_Спецчасть_ИЛ_Расчет!E21</f>
        <v>процент</v>
      </c>
      <c r="D17" s="306">
        <f>Прил_5_1_ПЭ_Спецчасть_ИЛ_Расчет!I21</f>
        <v>0</v>
      </c>
      <c r="E17" s="275">
        <f>Прил_5_1_ПЭ_Спецчасть_ИЛ_Расчет!J21</f>
        <v>14.422753281723324</v>
      </c>
    </row>
    <row r="18" spans="1:14" ht="34.5" customHeight="1" x14ac:dyDescent="0.2">
      <c r="A18" s="83" t="s">
        <v>272</v>
      </c>
      <c r="B18" s="84" t="str">
        <f>Прил_5_1_ПЭ_Спецчасть_ИЛ_Расчет!B28</f>
        <v>Доля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v>
      </c>
      <c r="C18" s="8" t="str">
        <f>Прил_5_1_ПЭ_Спецчасть_ИЛ_Расчет!E28</f>
        <v>процент</v>
      </c>
      <c r="D18" s="306" t="str">
        <f>Прил_5_1_ПЭ_Спецчасть_ИЛ_Расчет!I28</f>
        <v>[Р8_с1]</v>
      </c>
      <c r="E18" s="275">
        <f>Прил_5_1_ПЭ_Спецчасть_ИЛ_Расчет!J28</f>
        <v>0</v>
      </c>
    </row>
    <row r="19" spans="1:14" ht="36" customHeight="1" x14ac:dyDescent="0.2">
      <c r="A19" s="85" t="s">
        <v>273</v>
      </c>
      <c r="B19" s="86" t="str">
        <f>Прил_5_1_ПЭ_Спецчасть_ИЛ_Расчет!B39</f>
        <v>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научно-педагогического работника (далее - НПР)</v>
      </c>
      <c r="C19" s="87" t="str">
        <f>Прил_5_1_ПЭ_Спецчасть_ИЛ_Расчет!E39</f>
        <v>единица</v>
      </c>
      <c r="D19" s="307">
        <f>Прил_5_1_ПЭ_Спецчасть_ИЛ_Расчет!I39</f>
        <v>0</v>
      </c>
      <c r="E19" s="276">
        <f>Прил_5_1_ПЭ_Спецчасть_ИЛ_Расчет!J39</f>
        <v>0</v>
      </c>
    </row>
    <row r="20" spans="1:14" ht="30" customHeight="1" x14ac:dyDescent="0.2">
      <c r="A20" s="85" t="s">
        <v>274</v>
      </c>
      <c r="B20" s="88" t="str">
        <f>Прил_5_1_ПЭ_Спецчасть_ИЛ_Расчет!B43</f>
        <v>Количество публикаций, индексируемых в базе данных Scopus и отнесенных к I и II квартилям SNIP, в расчете на одного НПР</v>
      </c>
      <c r="C20" s="87" t="str">
        <f>Прил_5_1_ПЭ_Спецчасть_ИЛ_Расчет!E43</f>
        <v>единица</v>
      </c>
      <c r="D20" s="307">
        <f>Прил_5_1_ПЭ_Спецчасть_ИЛ_Расчет!I43</f>
        <v>0</v>
      </c>
      <c r="E20" s="276">
        <f>Прил_5_1_ПЭ_Спецчасть_ИЛ_Расчет!J43</f>
        <v>0</v>
      </c>
      <c r="G20" s="322"/>
      <c r="H20" s="322"/>
      <c r="I20" s="322"/>
      <c r="J20" s="322"/>
      <c r="K20" s="322"/>
    </row>
    <row r="21" spans="1:14" ht="22.5" customHeight="1" x14ac:dyDescent="0.2">
      <c r="A21" s="89" t="s">
        <v>275</v>
      </c>
      <c r="B21" s="90" t="str">
        <f>Прил_5_1_ПЭ_Спецчасть_ИЛ_Расчет!B47</f>
        <v>Количество высокоцитируемых публикаций типов "Article" и "Review", индексируемых в базе данных Web of Science Core Collection, за последние пять полных лет, в расчете на одного НПР</v>
      </c>
      <c r="C21" s="91" t="str">
        <f>Прил_5_1_ПЭ_Спецчасть_ИЛ_Расчет!E47</f>
        <v>единица</v>
      </c>
      <c r="D21" s="307">
        <f>Прил_5_1_ПЭ_Спецчасть_ИЛ_Расчет!I47</f>
        <v>0</v>
      </c>
      <c r="E21" s="277">
        <f>Прил_5_1_ПЭ_Спецчасть_ИЛ_Расчет!J47</f>
        <v>0</v>
      </c>
      <c r="G21" s="322"/>
      <c r="H21" s="322"/>
      <c r="I21" s="322"/>
      <c r="J21" s="322"/>
      <c r="K21" s="322"/>
    </row>
    <row r="22" spans="1:14" x14ac:dyDescent="0.2">
      <c r="A22" s="92"/>
      <c r="G22" s="322"/>
      <c r="H22" s="322"/>
      <c r="I22" s="322"/>
      <c r="J22" s="322"/>
      <c r="K22" s="322"/>
    </row>
    <row r="23" spans="1:14" ht="15" customHeight="1" x14ac:dyDescent="0.2">
      <c r="A23" s="382" t="s">
        <v>75</v>
      </c>
      <c r="B23" s="398"/>
      <c r="C23" s="398"/>
      <c r="D23" s="398"/>
      <c r="E23" s="398"/>
      <c r="F23" s="322"/>
      <c r="L23" s="322"/>
      <c r="M23" s="322"/>
      <c r="N23" s="322"/>
    </row>
    <row r="24" spans="1:14" ht="15" customHeight="1" x14ac:dyDescent="0.2">
      <c r="A24" s="382" t="s">
        <v>76</v>
      </c>
      <c r="B24" s="398"/>
      <c r="C24" s="398"/>
      <c r="D24" s="398"/>
      <c r="E24" s="398"/>
      <c r="F24" s="322"/>
      <c r="L24" s="322"/>
      <c r="M24" s="322"/>
      <c r="N24" s="322"/>
    </row>
    <row r="25" spans="1:14" ht="15" customHeight="1" x14ac:dyDescent="0.2">
      <c r="A25" s="382" t="s">
        <v>77</v>
      </c>
      <c r="B25" s="398"/>
      <c r="C25" s="398"/>
      <c r="D25" s="398"/>
      <c r="E25" s="398"/>
      <c r="F25" s="322"/>
      <c r="L25" s="322"/>
      <c r="M25" s="322"/>
      <c r="N25" s="322"/>
    </row>
    <row r="26" spans="1:14" ht="15" customHeight="1" x14ac:dyDescent="0.2">
      <c r="A26" s="380"/>
      <c r="B26" s="398"/>
      <c r="C26" s="398"/>
      <c r="D26" s="398"/>
      <c r="E26" s="398"/>
    </row>
  </sheetData>
  <sheetProtection algorithmName="SHA-512" hashValue="84sksew02XFC3FOzgWjf6Wjk29bvlLMwiVHMG9SfAmKHv/HVU5EM4NCXBdodrzudRGR5kfYx/E3JkhND9JZbjQ==" saltValue="QZJUvUIqUX8pnDjq7dGW2A==" spinCount="100000" sheet="1" objects="1" scenarios="1" formatColumns="0" formatRows="0"/>
  <mergeCells count="16">
    <mergeCell ref="G3:H3"/>
    <mergeCell ref="D10:F10"/>
    <mergeCell ref="A10:C10"/>
    <mergeCell ref="A2:F2"/>
    <mergeCell ref="A11:F11"/>
    <mergeCell ref="G5:H5"/>
    <mergeCell ref="C7:F7"/>
    <mergeCell ref="A8:F8"/>
    <mergeCell ref="A23:E23"/>
    <mergeCell ref="A4:F4"/>
    <mergeCell ref="A26:E26"/>
    <mergeCell ref="A24:E24"/>
    <mergeCell ref="A1:F1"/>
    <mergeCell ref="A25:E25"/>
    <mergeCell ref="A9:F9"/>
    <mergeCell ref="A5:F6"/>
  </mergeCells>
  <printOptions horizontalCentered="1"/>
  <pageMargins left="0.19685039370078741" right="0.19685039370078741" top="0.19685039370078741" bottom="0.19685039370078741" header="0.31496062992125978" footer="0.31496062992125978"/>
  <pageSetup paperSize="9" scale="72"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S50"/>
  <sheetViews>
    <sheetView zoomScale="110" zoomScaleNormal="110" zoomScaleSheetLayoutView="100" workbookViewId="0">
      <selection activeCell="I29" sqref="I29"/>
    </sheetView>
  </sheetViews>
  <sheetFormatPr defaultColWidth="9.140625" defaultRowHeight="15" x14ac:dyDescent="0.25"/>
  <cols>
    <col min="1" max="1" width="7.85546875" style="95" bestFit="1" customWidth="1"/>
    <col min="2" max="2" width="56.140625" style="95" customWidth="1"/>
    <col min="3" max="3" width="74" style="172" customWidth="1"/>
    <col min="4" max="4" width="11.42578125" style="172" bestFit="1" customWidth="1"/>
    <col min="5" max="5" width="9" style="95" bestFit="1" customWidth="1"/>
    <col min="6" max="8" width="10.140625" style="95" hidden="1" customWidth="1"/>
    <col min="9" max="9" width="21.7109375" style="95" customWidth="1"/>
    <col min="10" max="10" width="24" style="95" customWidth="1"/>
    <col min="11" max="18" width="10.140625" style="95" hidden="1" customWidth="1"/>
    <col min="19" max="19" width="26.7109375" style="95" customWidth="1"/>
    <col min="20" max="20" width="9.140625" style="95" customWidth="1"/>
    <col min="21" max="16384" width="9.140625" style="95"/>
  </cols>
  <sheetData>
    <row r="1" spans="1:19" ht="24" customHeight="1" x14ac:dyDescent="0.25">
      <c r="A1" s="335" t="s">
        <v>33</v>
      </c>
      <c r="B1" s="93" t="s">
        <v>38</v>
      </c>
      <c r="C1" s="93" t="s">
        <v>39</v>
      </c>
      <c r="D1" s="93" t="s">
        <v>40</v>
      </c>
      <c r="E1" s="93" t="s">
        <v>41</v>
      </c>
      <c r="F1" s="93">
        <v>2018</v>
      </c>
      <c r="G1" s="93">
        <v>2019</v>
      </c>
      <c r="H1" s="93">
        <v>2020</v>
      </c>
      <c r="I1" s="93" t="s">
        <v>78</v>
      </c>
      <c r="J1" s="93" t="s">
        <v>42</v>
      </c>
      <c r="K1" s="93">
        <v>2023</v>
      </c>
      <c r="L1" s="93">
        <v>2024</v>
      </c>
      <c r="M1" s="93">
        <v>2025</v>
      </c>
      <c r="N1" s="93">
        <v>2026</v>
      </c>
      <c r="O1" s="93">
        <v>2027</v>
      </c>
      <c r="P1" s="93">
        <v>2028</v>
      </c>
      <c r="Q1" s="93">
        <v>2029</v>
      </c>
      <c r="R1" s="93">
        <v>2030</v>
      </c>
      <c r="S1" s="94" t="s">
        <v>43</v>
      </c>
    </row>
    <row r="2" spans="1:19" ht="15.75" customHeight="1" thickBot="1" x14ac:dyDescent="0.3">
      <c r="A2" s="96"/>
      <c r="B2" s="97" t="s">
        <v>44</v>
      </c>
      <c r="C2" s="97" t="s">
        <v>79</v>
      </c>
      <c r="D2" s="97">
        <v>1</v>
      </c>
      <c r="E2" s="97">
        <v>2</v>
      </c>
      <c r="F2" s="97"/>
      <c r="G2" s="97"/>
      <c r="H2" s="97"/>
      <c r="I2" s="97">
        <v>3</v>
      </c>
      <c r="J2" s="97">
        <v>4</v>
      </c>
      <c r="K2" s="97"/>
      <c r="L2" s="97"/>
      <c r="M2" s="97"/>
      <c r="N2" s="97"/>
      <c r="O2" s="97"/>
      <c r="P2" s="97"/>
      <c r="Q2" s="97"/>
      <c r="R2" s="97"/>
      <c r="S2" s="98">
        <v>5</v>
      </c>
    </row>
    <row r="3" spans="1:19" ht="27" customHeight="1" x14ac:dyDescent="0.25">
      <c r="A3" s="406" t="s">
        <v>268</v>
      </c>
      <c r="B3" s="117" t="s">
        <v>276</v>
      </c>
      <c r="C3" s="280" t="s">
        <v>277</v>
      </c>
      <c r="D3" s="99">
        <v>13</v>
      </c>
      <c r="E3" s="100" t="s">
        <v>169</v>
      </c>
      <c r="F3" s="101">
        <f t="shared" ref="F3:R3" si="0">IF(F4&gt;F5,"ОШИБКА",IFERROR(F4/F5*100,0))</f>
        <v>0</v>
      </c>
      <c r="G3" s="101">
        <f t="shared" si="0"/>
        <v>0</v>
      </c>
      <c r="H3" s="101">
        <f t="shared" si="0"/>
        <v>0</v>
      </c>
      <c r="I3" s="186" t="str">
        <f t="shared" si="0"/>
        <v>ОШИБКА</v>
      </c>
      <c r="J3" s="186">
        <f t="shared" si="0"/>
        <v>0</v>
      </c>
      <c r="K3" s="102">
        <f t="shared" si="0"/>
        <v>0</v>
      </c>
      <c r="L3" s="102">
        <f t="shared" si="0"/>
        <v>0</v>
      </c>
      <c r="M3" s="102">
        <f t="shared" si="0"/>
        <v>0</v>
      </c>
      <c r="N3" s="102">
        <f t="shared" si="0"/>
        <v>0</v>
      </c>
      <c r="O3" s="102">
        <f t="shared" si="0"/>
        <v>0</v>
      </c>
      <c r="P3" s="102">
        <f t="shared" si="0"/>
        <v>0</v>
      </c>
      <c r="Q3" s="102">
        <f t="shared" si="0"/>
        <v>0</v>
      </c>
      <c r="R3" s="102">
        <f t="shared" si="0"/>
        <v>0</v>
      </c>
      <c r="S3" s="103" t="s">
        <v>268</v>
      </c>
    </row>
    <row r="4" spans="1:19" ht="22.5" customHeight="1" x14ac:dyDescent="0.25">
      <c r="A4" s="392"/>
      <c r="B4" s="123" t="s">
        <v>278</v>
      </c>
      <c r="C4" s="281" t="s">
        <v>279</v>
      </c>
      <c r="D4" s="104" t="s">
        <v>280</v>
      </c>
      <c r="E4" s="105" t="s">
        <v>174</v>
      </c>
      <c r="F4" s="106">
        <v>0</v>
      </c>
      <c r="G4" s="106">
        <v>0</v>
      </c>
      <c r="H4" s="106">
        <v>0</v>
      </c>
      <c r="I4" s="299" t="s">
        <v>281</v>
      </c>
      <c r="J4" s="261"/>
      <c r="K4" s="106">
        <v>0</v>
      </c>
      <c r="L4" s="106">
        <v>0</v>
      </c>
      <c r="M4" s="106">
        <v>0</v>
      </c>
      <c r="N4" s="106">
        <v>0</v>
      </c>
      <c r="O4" s="106">
        <v>0</v>
      </c>
      <c r="P4" s="106">
        <v>0</v>
      </c>
      <c r="Q4" s="106">
        <v>0</v>
      </c>
      <c r="R4" s="106">
        <v>0</v>
      </c>
      <c r="S4" s="107" t="s">
        <v>282</v>
      </c>
    </row>
    <row r="5" spans="1:19" ht="22.5" customHeight="1" x14ac:dyDescent="0.25">
      <c r="A5" s="392"/>
      <c r="B5" s="135" t="s">
        <v>283</v>
      </c>
      <c r="C5" s="282" t="s">
        <v>284</v>
      </c>
      <c r="D5" s="108" t="s">
        <v>285</v>
      </c>
      <c r="E5" s="109" t="s">
        <v>174</v>
      </c>
      <c r="F5" s="110">
        <v>0</v>
      </c>
      <c r="G5" s="110">
        <v>0</v>
      </c>
      <c r="H5" s="110">
        <v>0</v>
      </c>
      <c r="I5" s="299" t="s">
        <v>286</v>
      </c>
      <c r="J5" s="262"/>
      <c r="K5" s="110">
        <v>0</v>
      </c>
      <c r="L5" s="110">
        <v>0</v>
      </c>
      <c r="M5" s="110">
        <v>0</v>
      </c>
      <c r="N5" s="110">
        <v>0</v>
      </c>
      <c r="O5" s="110">
        <v>0</v>
      </c>
      <c r="P5" s="110">
        <v>0</v>
      </c>
      <c r="Q5" s="110">
        <v>0</v>
      </c>
      <c r="R5" s="110">
        <v>0</v>
      </c>
      <c r="S5" s="107" t="s">
        <v>287</v>
      </c>
    </row>
    <row r="6" spans="1:19" ht="22.5" customHeight="1" x14ac:dyDescent="0.25">
      <c r="A6" s="392"/>
      <c r="B6" s="135" t="s">
        <v>288</v>
      </c>
      <c r="C6" s="282" t="s">
        <v>289</v>
      </c>
      <c r="D6" s="111" t="s">
        <v>290</v>
      </c>
      <c r="E6" s="105" t="s">
        <v>174</v>
      </c>
      <c r="F6" s="106"/>
      <c r="G6" s="106"/>
      <c r="H6" s="106"/>
      <c r="I6" s="308" t="s">
        <v>291</v>
      </c>
      <c r="J6" s="263"/>
      <c r="K6" s="106"/>
      <c r="L6" s="106"/>
      <c r="M6" s="106"/>
      <c r="N6" s="106"/>
      <c r="O6" s="106"/>
      <c r="P6" s="106"/>
      <c r="Q6" s="106"/>
      <c r="R6" s="106"/>
      <c r="S6" s="112" t="s">
        <v>292</v>
      </c>
    </row>
    <row r="7" spans="1:19" ht="45" customHeight="1" x14ac:dyDescent="0.25">
      <c r="A7" s="392"/>
      <c r="B7" s="135" t="s">
        <v>293</v>
      </c>
      <c r="C7" s="140" t="s">
        <v>294</v>
      </c>
      <c r="D7" s="404" t="s">
        <v>295</v>
      </c>
      <c r="E7" s="407" t="s">
        <v>174</v>
      </c>
      <c r="F7" s="106"/>
      <c r="G7" s="106"/>
      <c r="H7" s="106"/>
      <c r="I7" s="400" t="s">
        <v>296</v>
      </c>
      <c r="J7" s="402"/>
      <c r="K7" s="106"/>
      <c r="L7" s="106"/>
      <c r="M7" s="106"/>
      <c r="N7" s="106"/>
      <c r="O7" s="106"/>
      <c r="P7" s="106"/>
      <c r="Q7" s="106"/>
      <c r="R7" s="106"/>
      <c r="S7" s="403" t="s">
        <v>297</v>
      </c>
    </row>
    <row r="8" spans="1:19" x14ac:dyDescent="0.25">
      <c r="A8" s="392"/>
      <c r="B8" s="285" t="s">
        <v>298</v>
      </c>
      <c r="C8" s="287" t="s">
        <v>299</v>
      </c>
      <c r="D8" s="405"/>
      <c r="E8" s="386"/>
      <c r="F8" s="106"/>
      <c r="G8" s="106"/>
      <c r="H8" s="106"/>
      <c r="I8" s="386"/>
      <c r="J8" s="390"/>
      <c r="K8" s="106"/>
      <c r="L8" s="106"/>
      <c r="M8" s="106"/>
      <c r="N8" s="106"/>
      <c r="O8" s="106"/>
      <c r="P8" s="106"/>
      <c r="Q8" s="106"/>
      <c r="R8" s="106"/>
      <c r="S8" s="384"/>
    </row>
    <row r="9" spans="1:19" x14ac:dyDescent="0.25">
      <c r="A9" s="392"/>
      <c r="B9" s="285" t="s">
        <v>200</v>
      </c>
      <c r="C9" s="283" t="s">
        <v>300</v>
      </c>
      <c r="D9" s="111" t="s">
        <v>301</v>
      </c>
      <c r="E9" s="105" t="s">
        <v>174</v>
      </c>
      <c r="F9" s="106"/>
      <c r="G9" s="106"/>
      <c r="H9" s="106"/>
      <c r="I9" s="308" t="s">
        <v>302</v>
      </c>
      <c r="J9" s="263"/>
      <c r="K9" s="106"/>
      <c r="L9" s="106"/>
      <c r="M9" s="106"/>
      <c r="N9" s="106"/>
      <c r="O9" s="106"/>
      <c r="P9" s="106"/>
      <c r="Q9" s="106"/>
      <c r="R9" s="106"/>
      <c r="S9" s="112" t="s">
        <v>303</v>
      </c>
    </row>
    <row r="10" spans="1:19" x14ac:dyDescent="0.25">
      <c r="A10" s="392"/>
      <c r="B10" s="279" t="s">
        <v>204</v>
      </c>
      <c r="C10" s="281" t="s">
        <v>304</v>
      </c>
      <c r="D10" s="111" t="s">
        <v>305</v>
      </c>
      <c r="E10" s="105" t="s">
        <v>174</v>
      </c>
      <c r="F10" s="106"/>
      <c r="G10" s="106"/>
      <c r="H10" s="106"/>
      <c r="I10" s="308" t="s">
        <v>306</v>
      </c>
      <c r="J10" s="263"/>
      <c r="K10" s="106"/>
      <c r="L10" s="106"/>
      <c r="M10" s="106"/>
      <c r="N10" s="106"/>
      <c r="O10" s="106"/>
      <c r="P10" s="106"/>
      <c r="Q10" s="106"/>
      <c r="R10" s="106"/>
      <c r="S10" s="112" t="s">
        <v>307</v>
      </c>
    </row>
    <row r="11" spans="1:19" ht="15.75" customHeight="1" thickBot="1" x14ac:dyDescent="0.3">
      <c r="A11" s="396"/>
      <c r="B11" s="286" t="s">
        <v>208</v>
      </c>
      <c r="C11" s="284" t="s">
        <v>308</v>
      </c>
      <c r="D11" s="113" t="s">
        <v>309</v>
      </c>
      <c r="E11" s="114" t="s">
        <v>174</v>
      </c>
      <c r="F11" s="115"/>
      <c r="G11" s="115"/>
      <c r="H11" s="115"/>
      <c r="I11" s="308" t="s">
        <v>310</v>
      </c>
      <c r="J11" s="264"/>
      <c r="K11" s="115"/>
      <c r="L11" s="115"/>
      <c r="M11" s="115"/>
      <c r="N11" s="115"/>
      <c r="O11" s="115"/>
      <c r="P11" s="115"/>
      <c r="Q11" s="115"/>
      <c r="R11" s="115"/>
      <c r="S11" s="116" t="s">
        <v>311</v>
      </c>
    </row>
    <row r="12" spans="1:19" ht="42" customHeight="1" x14ac:dyDescent="0.25">
      <c r="A12" s="401" t="s">
        <v>312</v>
      </c>
      <c r="B12" s="117" t="s">
        <v>313</v>
      </c>
      <c r="C12" s="118" t="s">
        <v>314</v>
      </c>
      <c r="D12" s="119">
        <v>14</v>
      </c>
      <c r="E12" s="100" t="s">
        <v>83</v>
      </c>
      <c r="F12" s="120">
        <f t="shared" ref="F12:R12" si="1">IFERROR((IF(F14&gt;F13,"НЕДОПУСТИМОЕ ЗНАЧЕНИЕ ЧИСЛИТЕЛЯ",F13-F14)/(F15+F16)),0)</f>
        <v>0</v>
      </c>
      <c r="G12" s="120">
        <f t="shared" si="1"/>
        <v>0</v>
      </c>
      <c r="H12" s="120">
        <f t="shared" si="1"/>
        <v>0</v>
      </c>
      <c r="I12" s="265">
        <f t="shared" si="1"/>
        <v>0</v>
      </c>
      <c r="J12" s="265">
        <f t="shared" si="1"/>
        <v>554.19533056994817</v>
      </c>
      <c r="K12" s="122">
        <f t="shared" si="1"/>
        <v>0</v>
      </c>
      <c r="L12" s="122">
        <f t="shared" si="1"/>
        <v>0</v>
      </c>
      <c r="M12" s="122">
        <f t="shared" si="1"/>
        <v>0</v>
      </c>
      <c r="N12" s="122">
        <f t="shared" si="1"/>
        <v>0</v>
      </c>
      <c r="O12" s="122">
        <f t="shared" si="1"/>
        <v>0</v>
      </c>
      <c r="P12" s="122">
        <f t="shared" si="1"/>
        <v>0</v>
      </c>
      <c r="Q12" s="122">
        <f t="shared" si="1"/>
        <v>0</v>
      </c>
      <c r="R12" s="122">
        <f t="shared" si="1"/>
        <v>0</v>
      </c>
      <c r="S12" s="103" t="s">
        <v>269</v>
      </c>
    </row>
    <row r="13" spans="1:19" ht="22.5" customHeight="1" x14ac:dyDescent="0.25">
      <c r="A13" s="392"/>
      <c r="B13" s="123" t="s">
        <v>315</v>
      </c>
      <c r="C13" s="124" t="s">
        <v>316</v>
      </c>
      <c r="D13" s="125" t="s">
        <v>317</v>
      </c>
      <c r="E13" s="105" t="s">
        <v>83</v>
      </c>
      <c r="F13" s="106">
        <v>0</v>
      </c>
      <c r="G13" s="106">
        <v>0</v>
      </c>
      <c r="H13" s="106">
        <v>0</v>
      </c>
      <c r="I13" s="309" t="s">
        <v>318</v>
      </c>
      <c r="J13" s="266">
        <f>'Прил_ПЭ_Базовая часть_расчет'!J4</f>
        <v>192527.45783999999</v>
      </c>
      <c r="K13" s="106">
        <v>0</v>
      </c>
      <c r="L13" s="106">
        <v>0</v>
      </c>
      <c r="M13" s="106">
        <v>0</v>
      </c>
      <c r="N13" s="106">
        <v>0</v>
      </c>
      <c r="O13" s="106">
        <v>0</v>
      </c>
      <c r="P13" s="106">
        <v>0</v>
      </c>
      <c r="Q13" s="106">
        <v>0</v>
      </c>
      <c r="R13" s="106">
        <v>0</v>
      </c>
      <c r="S13" s="126" t="s">
        <v>319</v>
      </c>
    </row>
    <row r="14" spans="1:19" ht="22.5" customHeight="1" x14ac:dyDescent="0.25">
      <c r="A14" s="392"/>
      <c r="B14" s="123" t="s">
        <v>320</v>
      </c>
      <c r="C14" s="127" t="s">
        <v>102</v>
      </c>
      <c r="D14" s="128" t="s">
        <v>321</v>
      </c>
      <c r="E14" s="105" t="s">
        <v>83</v>
      </c>
      <c r="F14" s="106">
        <v>0</v>
      </c>
      <c r="G14" s="106">
        <v>0</v>
      </c>
      <c r="H14" s="106">
        <v>0</v>
      </c>
      <c r="I14" s="309" t="s">
        <v>322</v>
      </c>
      <c r="J14" s="267"/>
      <c r="K14" s="106">
        <v>0</v>
      </c>
      <c r="L14" s="106">
        <v>0</v>
      </c>
      <c r="M14" s="106">
        <v>0</v>
      </c>
      <c r="N14" s="106">
        <v>0</v>
      </c>
      <c r="O14" s="106">
        <v>0</v>
      </c>
      <c r="P14" s="106">
        <v>0</v>
      </c>
      <c r="Q14" s="106">
        <v>0</v>
      </c>
      <c r="R14" s="106">
        <v>0</v>
      </c>
      <c r="S14" s="126" t="s">
        <v>323</v>
      </c>
    </row>
    <row r="15" spans="1:19" ht="22.5" customHeight="1" x14ac:dyDescent="0.25">
      <c r="A15" s="392"/>
      <c r="B15" s="123" t="s">
        <v>171</v>
      </c>
      <c r="C15" s="127" t="s">
        <v>244</v>
      </c>
      <c r="D15" s="128" t="s">
        <v>324</v>
      </c>
      <c r="E15" s="105" t="s">
        <v>174</v>
      </c>
      <c r="F15" s="106">
        <f t="shared" ref="F15:H16" si="2">F41</f>
        <v>0</v>
      </c>
      <c r="G15" s="106">
        <f t="shared" si="2"/>
        <v>0</v>
      </c>
      <c r="H15" s="106">
        <f t="shared" si="2"/>
        <v>0</v>
      </c>
      <c r="I15" s="299" t="s">
        <v>325</v>
      </c>
      <c r="J15" s="268">
        <f>'Прил_ПЭ_Базовая часть_расчет'!J27</f>
        <v>339.5</v>
      </c>
      <c r="K15" s="106">
        <f t="shared" ref="K15:R16" si="3">K41</f>
        <v>0</v>
      </c>
      <c r="L15" s="106">
        <f t="shared" si="3"/>
        <v>0</v>
      </c>
      <c r="M15" s="106">
        <f t="shared" si="3"/>
        <v>0</v>
      </c>
      <c r="N15" s="106">
        <f t="shared" si="3"/>
        <v>0</v>
      </c>
      <c r="O15" s="106">
        <f t="shared" si="3"/>
        <v>0</v>
      </c>
      <c r="P15" s="106">
        <f t="shared" si="3"/>
        <v>0</v>
      </c>
      <c r="Q15" s="106">
        <f t="shared" si="3"/>
        <v>0</v>
      </c>
      <c r="R15" s="106">
        <f t="shared" si="3"/>
        <v>0</v>
      </c>
      <c r="S15" s="98" t="s">
        <v>175</v>
      </c>
    </row>
    <row r="16" spans="1:19" ht="28.5" customHeight="1" thickBot="1" x14ac:dyDescent="0.3">
      <c r="A16" s="393"/>
      <c r="B16" s="129" t="s">
        <v>176</v>
      </c>
      <c r="C16" s="127" t="s">
        <v>177</v>
      </c>
      <c r="D16" s="130" t="s">
        <v>326</v>
      </c>
      <c r="E16" s="131" t="s">
        <v>174</v>
      </c>
      <c r="F16" s="132">
        <f t="shared" si="2"/>
        <v>0</v>
      </c>
      <c r="G16" s="132">
        <f t="shared" si="2"/>
        <v>0</v>
      </c>
      <c r="H16" s="132">
        <f t="shared" si="2"/>
        <v>0</v>
      </c>
      <c r="I16" s="310" t="s">
        <v>327</v>
      </c>
      <c r="J16" s="269">
        <f>'Прил_ПЭ_Базовая часть_расчет'!J28</f>
        <v>7.9</v>
      </c>
      <c r="K16" s="132">
        <f t="shared" si="3"/>
        <v>0</v>
      </c>
      <c r="L16" s="132">
        <f t="shared" si="3"/>
        <v>0</v>
      </c>
      <c r="M16" s="132">
        <f t="shared" si="3"/>
        <v>0</v>
      </c>
      <c r="N16" s="132">
        <f t="shared" si="3"/>
        <v>0</v>
      </c>
      <c r="O16" s="132">
        <f t="shared" si="3"/>
        <v>0</v>
      </c>
      <c r="P16" s="132">
        <f t="shared" si="3"/>
        <v>0</v>
      </c>
      <c r="Q16" s="132">
        <f t="shared" si="3"/>
        <v>0</v>
      </c>
      <c r="R16" s="132">
        <f t="shared" si="3"/>
        <v>0</v>
      </c>
      <c r="S16" s="133" t="s">
        <v>179</v>
      </c>
    </row>
    <row r="17" spans="1:19" ht="60.6" customHeight="1" x14ac:dyDescent="0.25">
      <c r="A17" s="401" t="s">
        <v>328</v>
      </c>
      <c r="B17" s="117" t="s">
        <v>329</v>
      </c>
      <c r="C17" s="118" t="s">
        <v>330</v>
      </c>
      <c r="D17" s="119">
        <v>15</v>
      </c>
      <c r="E17" s="100" t="s">
        <v>83</v>
      </c>
      <c r="F17" s="120">
        <f t="shared" ref="F17:R17" si="4">IFERROR((F18/(F19+F20)),0)</f>
        <v>0</v>
      </c>
      <c r="G17" s="120">
        <f t="shared" si="4"/>
        <v>0</v>
      </c>
      <c r="H17" s="120">
        <f t="shared" si="4"/>
        <v>0</v>
      </c>
      <c r="I17" s="265">
        <f t="shared" si="4"/>
        <v>0</v>
      </c>
      <c r="J17" s="265">
        <f t="shared" si="4"/>
        <v>0</v>
      </c>
      <c r="K17" s="122">
        <f t="shared" si="4"/>
        <v>0</v>
      </c>
      <c r="L17" s="122">
        <f t="shared" si="4"/>
        <v>0</v>
      </c>
      <c r="M17" s="122">
        <f t="shared" si="4"/>
        <v>0</v>
      </c>
      <c r="N17" s="122">
        <f t="shared" si="4"/>
        <v>0</v>
      </c>
      <c r="O17" s="122">
        <f t="shared" si="4"/>
        <v>0</v>
      </c>
      <c r="P17" s="122">
        <f t="shared" si="4"/>
        <v>0</v>
      </c>
      <c r="Q17" s="122">
        <f t="shared" si="4"/>
        <v>0</v>
      </c>
      <c r="R17" s="122">
        <f t="shared" si="4"/>
        <v>0</v>
      </c>
      <c r="S17" s="103" t="s">
        <v>270</v>
      </c>
    </row>
    <row r="18" spans="1:19" ht="22.5" customHeight="1" x14ac:dyDescent="0.25">
      <c r="A18" s="392"/>
      <c r="B18" s="123" t="s">
        <v>331</v>
      </c>
      <c r="C18" s="127" t="s">
        <v>332</v>
      </c>
      <c r="D18" s="128" t="s">
        <v>333</v>
      </c>
      <c r="E18" s="105" t="s">
        <v>83</v>
      </c>
      <c r="F18" s="106">
        <v>0</v>
      </c>
      <c r="G18" s="106">
        <v>0</v>
      </c>
      <c r="H18" s="106">
        <v>0</v>
      </c>
      <c r="I18" s="309" t="s">
        <v>334</v>
      </c>
      <c r="J18" s="267"/>
      <c r="K18" s="106">
        <v>0</v>
      </c>
      <c r="L18" s="106">
        <v>0</v>
      </c>
      <c r="M18" s="106">
        <v>0</v>
      </c>
      <c r="N18" s="106">
        <v>0</v>
      </c>
      <c r="O18" s="106">
        <v>0</v>
      </c>
      <c r="P18" s="106">
        <v>0</v>
      </c>
      <c r="Q18" s="106">
        <v>0</v>
      </c>
      <c r="R18" s="106">
        <v>0</v>
      </c>
      <c r="S18" s="134" t="s">
        <v>335</v>
      </c>
    </row>
    <row r="19" spans="1:19" ht="22.5" customHeight="1" x14ac:dyDescent="0.25">
      <c r="A19" s="392"/>
      <c r="B19" s="123" t="s">
        <v>171</v>
      </c>
      <c r="C19" s="127" t="s">
        <v>244</v>
      </c>
      <c r="D19" s="128" t="s">
        <v>336</v>
      </c>
      <c r="E19" s="105" t="s">
        <v>174</v>
      </c>
      <c r="F19" s="106">
        <f t="shared" ref="F19:H20" si="5">F41</f>
        <v>0</v>
      </c>
      <c r="G19" s="106">
        <f t="shared" si="5"/>
        <v>0</v>
      </c>
      <c r="H19" s="106">
        <f t="shared" si="5"/>
        <v>0</v>
      </c>
      <c r="I19" s="299" t="s">
        <v>325</v>
      </c>
      <c r="J19" s="268">
        <f>'Прил_ПЭ_Базовая часть_расчет'!J27</f>
        <v>339.5</v>
      </c>
      <c r="K19" s="106">
        <f t="shared" ref="K19:R20" si="6">K41</f>
        <v>0</v>
      </c>
      <c r="L19" s="106">
        <f t="shared" si="6"/>
        <v>0</v>
      </c>
      <c r="M19" s="106">
        <f t="shared" si="6"/>
        <v>0</v>
      </c>
      <c r="N19" s="106">
        <f t="shared" si="6"/>
        <v>0</v>
      </c>
      <c r="O19" s="106">
        <f t="shared" si="6"/>
        <v>0</v>
      </c>
      <c r="P19" s="106">
        <f t="shared" si="6"/>
        <v>0</v>
      </c>
      <c r="Q19" s="106">
        <f t="shared" si="6"/>
        <v>0</v>
      </c>
      <c r="R19" s="106">
        <f t="shared" si="6"/>
        <v>0</v>
      </c>
      <c r="S19" s="98" t="s">
        <v>175</v>
      </c>
    </row>
    <row r="20" spans="1:19" ht="27.6" customHeight="1" thickBot="1" x14ac:dyDescent="0.3">
      <c r="A20" s="393"/>
      <c r="B20" s="135" t="s">
        <v>176</v>
      </c>
      <c r="C20" s="127" t="s">
        <v>246</v>
      </c>
      <c r="D20" s="130" t="s">
        <v>337</v>
      </c>
      <c r="E20" s="109" t="s">
        <v>174</v>
      </c>
      <c r="F20" s="110">
        <f t="shared" si="5"/>
        <v>0</v>
      </c>
      <c r="G20" s="110">
        <f t="shared" si="5"/>
        <v>0</v>
      </c>
      <c r="H20" s="110">
        <f t="shared" si="5"/>
        <v>0</v>
      </c>
      <c r="I20" s="311" t="s">
        <v>327</v>
      </c>
      <c r="J20" s="268">
        <f>'Прил_ПЭ_Базовая часть_расчет'!J28</f>
        <v>7.9</v>
      </c>
      <c r="K20" s="110">
        <f t="shared" si="6"/>
        <v>0</v>
      </c>
      <c r="L20" s="110">
        <f t="shared" si="6"/>
        <v>0</v>
      </c>
      <c r="M20" s="110">
        <f t="shared" si="6"/>
        <v>0</v>
      </c>
      <c r="N20" s="110">
        <f t="shared" si="6"/>
        <v>0</v>
      </c>
      <c r="O20" s="110">
        <f t="shared" si="6"/>
        <v>0</v>
      </c>
      <c r="P20" s="110">
        <f t="shared" si="6"/>
        <v>0</v>
      </c>
      <c r="Q20" s="110">
        <f t="shared" si="6"/>
        <v>0</v>
      </c>
      <c r="R20" s="110">
        <f t="shared" si="6"/>
        <v>0</v>
      </c>
      <c r="S20" s="136" t="s">
        <v>179</v>
      </c>
    </row>
    <row r="21" spans="1:19" ht="114" customHeight="1" x14ac:dyDescent="0.25">
      <c r="A21" s="401" t="s">
        <v>338</v>
      </c>
      <c r="B21" s="117" t="s">
        <v>339</v>
      </c>
      <c r="C21" s="118" t="s">
        <v>340</v>
      </c>
      <c r="D21" s="119">
        <v>16</v>
      </c>
      <c r="E21" s="100" t="s">
        <v>169</v>
      </c>
      <c r="F21" s="137">
        <f t="shared" ref="F21:R21" si="7">IFERROR((SUM(F24:F27))/(SUM(F22:F27)),0)*100</f>
        <v>0</v>
      </c>
      <c r="G21" s="137">
        <f t="shared" si="7"/>
        <v>0</v>
      </c>
      <c r="H21" s="137">
        <f t="shared" si="7"/>
        <v>0</v>
      </c>
      <c r="I21" s="138">
        <f t="shared" si="7"/>
        <v>0</v>
      </c>
      <c r="J21" s="138">
        <f t="shared" si="7"/>
        <v>14.422753281723324</v>
      </c>
      <c r="K21" s="139">
        <f t="shared" si="7"/>
        <v>0</v>
      </c>
      <c r="L21" s="139">
        <f t="shared" si="7"/>
        <v>0</v>
      </c>
      <c r="M21" s="139">
        <f t="shared" si="7"/>
        <v>0</v>
      </c>
      <c r="N21" s="139">
        <f t="shared" si="7"/>
        <v>0</v>
      </c>
      <c r="O21" s="139">
        <f t="shared" si="7"/>
        <v>0</v>
      </c>
      <c r="P21" s="139">
        <f t="shared" si="7"/>
        <v>0</v>
      </c>
      <c r="Q21" s="139">
        <f t="shared" si="7"/>
        <v>0</v>
      </c>
      <c r="R21" s="139">
        <f t="shared" si="7"/>
        <v>0</v>
      </c>
      <c r="S21" s="103" t="s">
        <v>341</v>
      </c>
    </row>
    <row r="22" spans="1:19" x14ac:dyDescent="0.25">
      <c r="A22" s="392"/>
      <c r="B22" s="123" t="s">
        <v>342</v>
      </c>
      <c r="C22" s="140" t="s">
        <v>343</v>
      </c>
      <c r="D22" s="130" t="s">
        <v>344</v>
      </c>
      <c r="E22" s="105" t="s">
        <v>174</v>
      </c>
      <c r="F22" s="106">
        <v>0</v>
      </c>
      <c r="G22" s="106">
        <v>0</v>
      </c>
      <c r="H22" s="106">
        <v>0</v>
      </c>
      <c r="I22" s="308" t="s">
        <v>345</v>
      </c>
      <c r="J22" s="270">
        <f>'Прил_ПЭ_Базовая часть_расчет'!J42</f>
        <v>5043</v>
      </c>
      <c r="K22" s="106">
        <v>0</v>
      </c>
      <c r="L22" s="106">
        <v>0</v>
      </c>
      <c r="M22" s="106">
        <v>0</v>
      </c>
      <c r="N22" s="106">
        <v>0</v>
      </c>
      <c r="O22" s="106">
        <v>0</v>
      </c>
      <c r="P22" s="106">
        <v>0</v>
      </c>
      <c r="Q22" s="106">
        <v>0</v>
      </c>
      <c r="R22" s="106">
        <v>0</v>
      </c>
      <c r="S22" s="98" t="s">
        <v>228</v>
      </c>
    </row>
    <row r="23" spans="1:19" x14ac:dyDescent="0.25">
      <c r="A23" s="392"/>
      <c r="B23" s="123" t="s">
        <v>346</v>
      </c>
      <c r="C23" s="140" t="s">
        <v>347</v>
      </c>
      <c r="D23" s="130" t="s">
        <v>348</v>
      </c>
      <c r="E23" s="105" t="s">
        <v>174</v>
      </c>
      <c r="F23" s="106">
        <v>0</v>
      </c>
      <c r="G23" s="106">
        <v>0</v>
      </c>
      <c r="H23" s="106">
        <v>0</v>
      </c>
      <c r="I23" s="308" t="s">
        <v>349</v>
      </c>
      <c r="J23" s="270">
        <f>'Прил_ПЭ_Базовая часть_расчет'!J43</f>
        <v>42</v>
      </c>
      <c r="K23" s="106">
        <v>0</v>
      </c>
      <c r="L23" s="106">
        <v>0</v>
      </c>
      <c r="M23" s="106">
        <v>0</v>
      </c>
      <c r="N23" s="106">
        <v>0</v>
      </c>
      <c r="O23" s="106">
        <v>0</v>
      </c>
      <c r="P23" s="106">
        <v>0</v>
      </c>
      <c r="Q23" s="106">
        <v>0</v>
      </c>
      <c r="R23" s="106">
        <v>0</v>
      </c>
      <c r="S23" s="98" t="s">
        <v>232</v>
      </c>
    </row>
    <row r="24" spans="1:19" x14ac:dyDescent="0.25">
      <c r="A24" s="392"/>
      <c r="B24" s="123" t="s">
        <v>350</v>
      </c>
      <c r="C24" s="140" t="s">
        <v>351</v>
      </c>
      <c r="D24" s="130" t="s">
        <v>352</v>
      </c>
      <c r="E24" s="105" t="s">
        <v>174</v>
      </c>
      <c r="F24" s="106">
        <v>0</v>
      </c>
      <c r="G24" s="106">
        <v>0</v>
      </c>
      <c r="H24" s="106">
        <v>0</v>
      </c>
      <c r="I24" s="308" t="s">
        <v>353</v>
      </c>
      <c r="J24" s="270">
        <f>'Прил_ПЭ_Базовая часть_расчет'!J44</f>
        <v>857</v>
      </c>
      <c r="K24" s="106">
        <v>0</v>
      </c>
      <c r="L24" s="106">
        <v>0</v>
      </c>
      <c r="M24" s="106">
        <v>0</v>
      </c>
      <c r="N24" s="106">
        <v>0</v>
      </c>
      <c r="O24" s="106">
        <v>0</v>
      </c>
      <c r="P24" s="106">
        <v>0</v>
      </c>
      <c r="Q24" s="106">
        <v>0</v>
      </c>
      <c r="R24" s="106">
        <v>0</v>
      </c>
      <c r="S24" s="98" t="s">
        <v>236</v>
      </c>
    </row>
    <row r="25" spans="1:19" ht="22.5" customHeight="1" x14ac:dyDescent="0.25">
      <c r="A25" s="392"/>
      <c r="B25" s="123" t="s">
        <v>354</v>
      </c>
      <c r="C25" s="140" t="s">
        <v>355</v>
      </c>
      <c r="D25" s="130" t="s">
        <v>356</v>
      </c>
      <c r="E25" s="105" t="s">
        <v>174</v>
      </c>
      <c r="F25" s="106">
        <v>0</v>
      </c>
      <c r="G25" s="106">
        <v>0</v>
      </c>
      <c r="H25" s="106">
        <v>0</v>
      </c>
      <c r="I25" s="308" t="s">
        <v>357</v>
      </c>
      <c r="J25" s="263"/>
      <c r="K25" s="106">
        <v>0</v>
      </c>
      <c r="L25" s="106">
        <v>0</v>
      </c>
      <c r="M25" s="106">
        <v>0</v>
      </c>
      <c r="N25" s="106">
        <v>0</v>
      </c>
      <c r="O25" s="106">
        <v>0</v>
      </c>
      <c r="P25" s="106">
        <v>0</v>
      </c>
      <c r="Q25" s="106">
        <v>0</v>
      </c>
      <c r="R25" s="106">
        <v>0</v>
      </c>
      <c r="S25" s="98" t="s">
        <v>358</v>
      </c>
    </row>
    <row r="26" spans="1:19" x14ac:dyDescent="0.25">
      <c r="A26" s="392"/>
      <c r="B26" s="123" t="s">
        <v>359</v>
      </c>
      <c r="C26" s="140" t="s">
        <v>360</v>
      </c>
      <c r="D26" s="130" t="s">
        <v>361</v>
      </c>
      <c r="E26" s="105" t="s">
        <v>174</v>
      </c>
      <c r="F26" s="106">
        <v>0</v>
      </c>
      <c r="G26" s="106">
        <v>0</v>
      </c>
      <c r="H26" s="106">
        <v>0</v>
      </c>
      <c r="I26" s="308" t="s">
        <v>362</v>
      </c>
      <c r="J26" s="263"/>
      <c r="K26" s="106">
        <v>0</v>
      </c>
      <c r="L26" s="106">
        <v>0</v>
      </c>
      <c r="M26" s="106">
        <v>0</v>
      </c>
      <c r="N26" s="106">
        <v>0</v>
      </c>
      <c r="O26" s="106">
        <v>0</v>
      </c>
      <c r="P26" s="106">
        <v>0</v>
      </c>
      <c r="Q26" s="106">
        <v>0</v>
      </c>
      <c r="R26" s="106">
        <v>0</v>
      </c>
      <c r="S26" s="98" t="s">
        <v>363</v>
      </c>
    </row>
    <row r="27" spans="1:19" ht="23.25" customHeight="1" thickBot="1" x14ac:dyDescent="0.3">
      <c r="A27" s="393"/>
      <c r="B27" s="135" t="s">
        <v>364</v>
      </c>
      <c r="C27" s="140" t="s">
        <v>365</v>
      </c>
      <c r="D27" s="130" t="s">
        <v>366</v>
      </c>
      <c r="E27" s="109" t="s">
        <v>174</v>
      </c>
      <c r="F27" s="110">
        <v>0</v>
      </c>
      <c r="G27" s="110">
        <v>0</v>
      </c>
      <c r="H27" s="110">
        <v>0</v>
      </c>
      <c r="I27" s="308" t="s">
        <v>367</v>
      </c>
      <c r="J27" s="271"/>
      <c r="K27" s="110">
        <v>0</v>
      </c>
      <c r="L27" s="110">
        <v>0</v>
      </c>
      <c r="M27" s="110">
        <v>0</v>
      </c>
      <c r="N27" s="110">
        <v>0</v>
      </c>
      <c r="O27" s="110">
        <v>0</v>
      </c>
      <c r="P27" s="110">
        <v>0</v>
      </c>
      <c r="Q27" s="110">
        <v>0</v>
      </c>
      <c r="R27" s="110">
        <v>0</v>
      </c>
      <c r="S27" s="136" t="s">
        <v>368</v>
      </c>
    </row>
    <row r="28" spans="1:19" ht="120" customHeight="1" x14ac:dyDescent="0.25">
      <c r="A28" s="401" t="s">
        <v>369</v>
      </c>
      <c r="B28" s="117" t="s">
        <v>370</v>
      </c>
      <c r="C28" s="118" t="s">
        <v>371</v>
      </c>
      <c r="D28" s="119">
        <v>17</v>
      </c>
      <c r="E28" s="100" t="s">
        <v>169</v>
      </c>
      <c r="F28" s="137">
        <f>IF(SUM(F29:F34)&gt;SUM(F35:F38),"ОШИБКА",IFERROR(((SUM(F29:F34))/(SUM(F35:F38))),0)*100)</f>
        <v>0</v>
      </c>
      <c r="G28" s="137">
        <f>IF(SUM(G29:G34)&gt;SUM(G35:G38),"ОШИБКА",IFERROR(((SUM(G29:G34))/(SUM(G35:G38))),0)*100)</f>
        <v>0</v>
      </c>
      <c r="H28" s="137">
        <f>IF(SUM(H29:H34)&gt;SUM(H35:H38),"ОШИБКА",IFERROR(((SUM(H29:H34))/(SUM(H35:H38))),0)*100)</f>
        <v>0</v>
      </c>
      <c r="I28" s="138" t="s">
        <v>372</v>
      </c>
      <c r="J28" s="138">
        <f>IF(SUM(J29:J30,J32:J34)&gt;SUM(J35:J38),"ОШИБКА",IFERROR(((SUM(J29:J30,J32:J34))/(SUM(J35:J38))),0)*100)</f>
        <v>0</v>
      </c>
      <c r="K28" s="139">
        <f t="shared" ref="K28:R28" si="8">IF(SUM(K29:K34)&gt;SUM(K35:K38),"ОШИБКА",IFERROR(((SUM(K29:K34))/(SUM(K35:K38))),0)*100)</f>
        <v>0</v>
      </c>
      <c r="L28" s="139">
        <f t="shared" si="8"/>
        <v>0</v>
      </c>
      <c r="M28" s="139">
        <f t="shared" si="8"/>
        <v>0</v>
      </c>
      <c r="N28" s="139">
        <f t="shared" si="8"/>
        <v>0</v>
      </c>
      <c r="O28" s="139">
        <f t="shared" si="8"/>
        <v>0</v>
      </c>
      <c r="P28" s="139">
        <f t="shared" si="8"/>
        <v>0</v>
      </c>
      <c r="Q28" s="139">
        <f t="shared" si="8"/>
        <v>0</v>
      </c>
      <c r="R28" s="139">
        <f t="shared" si="8"/>
        <v>0</v>
      </c>
      <c r="S28" s="103" t="s">
        <v>373</v>
      </c>
    </row>
    <row r="29" spans="1:19" ht="22.5" customHeight="1" x14ac:dyDescent="0.25">
      <c r="A29" s="392"/>
      <c r="B29" s="127" t="s">
        <v>374</v>
      </c>
      <c r="C29" s="140" t="s">
        <v>375</v>
      </c>
      <c r="D29" s="128" t="s">
        <v>376</v>
      </c>
      <c r="E29" s="105" t="s">
        <v>174</v>
      </c>
      <c r="F29" s="106">
        <v>0</v>
      </c>
      <c r="G29" s="106">
        <v>0</v>
      </c>
      <c r="H29" s="106">
        <v>0</v>
      </c>
      <c r="I29" s="308" t="s">
        <v>377</v>
      </c>
      <c r="J29" s="263"/>
      <c r="K29" s="106">
        <v>0</v>
      </c>
      <c r="L29" s="106">
        <v>0</v>
      </c>
      <c r="M29" s="106">
        <v>0</v>
      </c>
      <c r="N29" s="106">
        <v>0</v>
      </c>
      <c r="O29" s="106">
        <v>0</v>
      </c>
      <c r="P29" s="106">
        <v>0</v>
      </c>
      <c r="Q29" s="106">
        <v>0</v>
      </c>
      <c r="R29" s="106">
        <v>0</v>
      </c>
      <c r="S29" s="98" t="s">
        <v>378</v>
      </c>
    </row>
    <row r="30" spans="1:19" ht="22.5" customHeight="1" x14ac:dyDescent="0.25">
      <c r="A30" s="392"/>
      <c r="B30" s="141" t="s">
        <v>379</v>
      </c>
      <c r="C30" s="127" t="s">
        <v>380</v>
      </c>
      <c r="D30" s="111" t="s">
        <v>381</v>
      </c>
      <c r="E30" s="105" t="s">
        <v>174</v>
      </c>
      <c r="F30" s="106">
        <v>0</v>
      </c>
      <c r="G30" s="106">
        <v>0</v>
      </c>
      <c r="H30" s="106">
        <v>0</v>
      </c>
      <c r="I30" s="308" t="s">
        <v>382</v>
      </c>
      <c r="J30" s="263"/>
      <c r="K30" s="106">
        <v>0</v>
      </c>
      <c r="L30" s="106">
        <v>0</v>
      </c>
      <c r="M30" s="106">
        <v>0</v>
      </c>
      <c r="N30" s="106">
        <v>0</v>
      </c>
      <c r="O30" s="106">
        <v>0</v>
      </c>
      <c r="P30" s="106">
        <v>0</v>
      </c>
      <c r="Q30" s="106">
        <v>0</v>
      </c>
      <c r="R30" s="106">
        <v>0</v>
      </c>
      <c r="S30" s="98" t="s">
        <v>383</v>
      </c>
    </row>
    <row r="31" spans="1:19" ht="33.75" customHeight="1" x14ac:dyDescent="0.25">
      <c r="A31" s="392"/>
      <c r="B31" s="141" t="s">
        <v>384</v>
      </c>
      <c r="C31" s="127" t="s">
        <v>385</v>
      </c>
      <c r="D31" s="111" t="s">
        <v>386</v>
      </c>
      <c r="E31" s="105" t="s">
        <v>174</v>
      </c>
      <c r="F31" s="106"/>
      <c r="G31" s="106"/>
      <c r="H31" s="106"/>
      <c r="I31" s="308" t="s">
        <v>387</v>
      </c>
      <c r="J31" s="263"/>
      <c r="K31" s="106"/>
      <c r="L31" s="106"/>
      <c r="M31" s="106"/>
      <c r="N31" s="106"/>
      <c r="O31" s="106"/>
      <c r="P31" s="106"/>
      <c r="Q31" s="106"/>
      <c r="R31" s="106"/>
      <c r="S31" s="98" t="s">
        <v>388</v>
      </c>
    </row>
    <row r="32" spans="1:19" ht="22.5" customHeight="1" x14ac:dyDescent="0.25">
      <c r="A32" s="392"/>
      <c r="B32" s="127" t="s">
        <v>389</v>
      </c>
      <c r="C32" s="142" t="s">
        <v>390</v>
      </c>
      <c r="D32" s="128" t="s">
        <v>391</v>
      </c>
      <c r="E32" s="105" t="s">
        <v>174</v>
      </c>
      <c r="F32" s="106">
        <v>0</v>
      </c>
      <c r="G32" s="106">
        <v>0</v>
      </c>
      <c r="H32" s="106">
        <v>0</v>
      </c>
      <c r="I32" s="308" t="s">
        <v>392</v>
      </c>
      <c r="J32" s="263"/>
      <c r="K32" s="106">
        <v>0</v>
      </c>
      <c r="L32" s="106">
        <v>0</v>
      </c>
      <c r="M32" s="106">
        <v>0</v>
      </c>
      <c r="N32" s="106">
        <v>0</v>
      </c>
      <c r="O32" s="106">
        <v>0</v>
      </c>
      <c r="P32" s="106">
        <v>0</v>
      </c>
      <c r="Q32" s="106">
        <v>0</v>
      </c>
      <c r="R32" s="106">
        <v>0</v>
      </c>
      <c r="S32" s="98" t="s">
        <v>393</v>
      </c>
    </row>
    <row r="33" spans="1:19" ht="22.5" customHeight="1" x14ac:dyDescent="0.25">
      <c r="A33" s="392"/>
      <c r="B33" s="127" t="s">
        <v>394</v>
      </c>
      <c r="C33" s="127" t="s">
        <v>395</v>
      </c>
      <c r="D33" s="128" t="s">
        <v>396</v>
      </c>
      <c r="E33" s="105" t="s">
        <v>174</v>
      </c>
      <c r="F33" s="106">
        <v>0</v>
      </c>
      <c r="G33" s="106">
        <v>0</v>
      </c>
      <c r="H33" s="106">
        <v>0</v>
      </c>
      <c r="I33" s="308" t="s">
        <v>397</v>
      </c>
      <c r="J33" s="263"/>
      <c r="K33" s="106">
        <v>0</v>
      </c>
      <c r="L33" s="106">
        <v>0</v>
      </c>
      <c r="M33" s="106">
        <v>0</v>
      </c>
      <c r="N33" s="106">
        <v>0</v>
      </c>
      <c r="O33" s="106">
        <v>0</v>
      </c>
      <c r="P33" s="106">
        <v>0</v>
      </c>
      <c r="Q33" s="106">
        <v>0</v>
      </c>
      <c r="R33" s="106">
        <v>0</v>
      </c>
      <c r="S33" s="98" t="s">
        <v>398</v>
      </c>
    </row>
    <row r="34" spans="1:19" ht="22.5" customHeight="1" x14ac:dyDescent="0.25">
      <c r="A34" s="392"/>
      <c r="B34" s="127" t="s">
        <v>399</v>
      </c>
      <c r="C34" s="127" t="s">
        <v>400</v>
      </c>
      <c r="D34" s="128" t="s">
        <v>401</v>
      </c>
      <c r="E34" s="105" t="s">
        <v>174</v>
      </c>
      <c r="F34" s="106">
        <v>0</v>
      </c>
      <c r="G34" s="106">
        <v>0</v>
      </c>
      <c r="H34" s="106">
        <v>0</v>
      </c>
      <c r="I34" s="308" t="s">
        <v>402</v>
      </c>
      <c r="J34" s="263"/>
      <c r="K34" s="106">
        <v>0</v>
      </c>
      <c r="L34" s="106">
        <v>0</v>
      </c>
      <c r="M34" s="106">
        <v>0</v>
      </c>
      <c r="N34" s="106">
        <v>0</v>
      </c>
      <c r="O34" s="106">
        <v>0</v>
      </c>
      <c r="P34" s="106">
        <v>0</v>
      </c>
      <c r="Q34" s="106">
        <v>0</v>
      </c>
      <c r="R34" s="106">
        <v>0</v>
      </c>
      <c r="S34" s="98" t="s">
        <v>403</v>
      </c>
    </row>
    <row r="35" spans="1:19" x14ac:dyDescent="0.25">
      <c r="A35" s="392"/>
      <c r="B35" s="123" t="s">
        <v>350</v>
      </c>
      <c r="C35" s="127" t="s">
        <v>351</v>
      </c>
      <c r="D35" s="128" t="s">
        <v>404</v>
      </c>
      <c r="E35" s="105" t="s">
        <v>174</v>
      </c>
      <c r="F35" s="106">
        <f t="shared" ref="F35:H38" si="9">F24</f>
        <v>0</v>
      </c>
      <c r="G35" s="106">
        <f t="shared" si="9"/>
        <v>0</v>
      </c>
      <c r="H35" s="106">
        <f t="shared" si="9"/>
        <v>0</v>
      </c>
      <c r="I35" s="308" t="s">
        <v>353</v>
      </c>
      <c r="J35" s="270">
        <f>'Прил_ПЭ_Базовая часть_расчет'!J44</f>
        <v>857</v>
      </c>
      <c r="K35" s="106">
        <f t="shared" ref="K35:R38" si="10">K24</f>
        <v>0</v>
      </c>
      <c r="L35" s="106">
        <f t="shared" si="10"/>
        <v>0</v>
      </c>
      <c r="M35" s="106">
        <f t="shared" si="10"/>
        <v>0</v>
      </c>
      <c r="N35" s="106">
        <f t="shared" si="10"/>
        <v>0</v>
      </c>
      <c r="O35" s="106">
        <f t="shared" si="10"/>
        <v>0</v>
      </c>
      <c r="P35" s="106">
        <f t="shared" si="10"/>
        <v>0</v>
      </c>
      <c r="Q35" s="106">
        <f t="shared" si="10"/>
        <v>0</v>
      </c>
      <c r="R35" s="106">
        <f t="shared" si="10"/>
        <v>0</v>
      </c>
      <c r="S35" s="98" t="s">
        <v>236</v>
      </c>
    </row>
    <row r="36" spans="1:19" ht="22.5" customHeight="1" x14ac:dyDescent="0.25">
      <c r="A36" s="392"/>
      <c r="B36" s="123" t="s">
        <v>354</v>
      </c>
      <c r="C36" s="127" t="s">
        <v>355</v>
      </c>
      <c r="D36" s="128" t="s">
        <v>405</v>
      </c>
      <c r="E36" s="105" t="s">
        <v>174</v>
      </c>
      <c r="F36" s="106">
        <f t="shared" si="9"/>
        <v>0</v>
      </c>
      <c r="G36" s="106">
        <f t="shared" si="9"/>
        <v>0</v>
      </c>
      <c r="H36" s="106">
        <f t="shared" si="9"/>
        <v>0</v>
      </c>
      <c r="I36" s="308" t="s">
        <v>357</v>
      </c>
      <c r="J36" s="270">
        <f>J25</f>
        <v>0</v>
      </c>
      <c r="K36" s="106">
        <f t="shared" si="10"/>
        <v>0</v>
      </c>
      <c r="L36" s="106">
        <f t="shared" si="10"/>
        <v>0</v>
      </c>
      <c r="M36" s="106">
        <f t="shared" si="10"/>
        <v>0</v>
      </c>
      <c r="N36" s="106">
        <f t="shared" si="10"/>
        <v>0</v>
      </c>
      <c r="O36" s="106">
        <f t="shared" si="10"/>
        <v>0</v>
      </c>
      <c r="P36" s="106">
        <f t="shared" si="10"/>
        <v>0</v>
      </c>
      <c r="Q36" s="106">
        <f t="shared" si="10"/>
        <v>0</v>
      </c>
      <c r="R36" s="106">
        <f t="shared" si="10"/>
        <v>0</v>
      </c>
      <c r="S36" s="98" t="s">
        <v>358</v>
      </c>
    </row>
    <row r="37" spans="1:19" x14ac:dyDescent="0.25">
      <c r="A37" s="392"/>
      <c r="B37" s="123" t="s">
        <v>359</v>
      </c>
      <c r="C37" s="127" t="s">
        <v>360</v>
      </c>
      <c r="D37" s="128" t="s">
        <v>406</v>
      </c>
      <c r="E37" s="105" t="s">
        <v>174</v>
      </c>
      <c r="F37" s="106">
        <f t="shared" si="9"/>
        <v>0</v>
      </c>
      <c r="G37" s="106">
        <f t="shared" si="9"/>
        <v>0</v>
      </c>
      <c r="H37" s="106">
        <f t="shared" si="9"/>
        <v>0</v>
      </c>
      <c r="I37" s="308" t="s">
        <v>362</v>
      </c>
      <c r="J37" s="270">
        <f>J26</f>
        <v>0</v>
      </c>
      <c r="K37" s="106">
        <f t="shared" si="10"/>
        <v>0</v>
      </c>
      <c r="L37" s="106">
        <f t="shared" si="10"/>
        <v>0</v>
      </c>
      <c r="M37" s="106">
        <f t="shared" si="10"/>
        <v>0</v>
      </c>
      <c r="N37" s="106">
        <f t="shared" si="10"/>
        <v>0</v>
      </c>
      <c r="O37" s="106">
        <f t="shared" si="10"/>
        <v>0</v>
      </c>
      <c r="P37" s="106">
        <f t="shared" si="10"/>
        <v>0</v>
      </c>
      <c r="Q37" s="106">
        <f t="shared" si="10"/>
        <v>0</v>
      </c>
      <c r="R37" s="106">
        <f t="shared" si="10"/>
        <v>0</v>
      </c>
      <c r="S37" s="98" t="s">
        <v>363</v>
      </c>
    </row>
    <row r="38" spans="1:19" ht="23.25" customHeight="1" thickBot="1" x14ac:dyDescent="0.3">
      <c r="A38" s="393"/>
      <c r="B38" s="129" t="s">
        <v>364</v>
      </c>
      <c r="C38" s="143" t="s">
        <v>365</v>
      </c>
      <c r="D38" s="144" t="s">
        <v>407</v>
      </c>
      <c r="E38" s="131" t="s">
        <v>174</v>
      </c>
      <c r="F38" s="132">
        <f t="shared" si="9"/>
        <v>0</v>
      </c>
      <c r="G38" s="132">
        <f t="shared" si="9"/>
        <v>0</v>
      </c>
      <c r="H38" s="132">
        <f t="shared" si="9"/>
        <v>0</v>
      </c>
      <c r="I38" s="308" t="s">
        <v>367</v>
      </c>
      <c r="J38" s="270">
        <f>J27</f>
        <v>0</v>
      </c>
      <c r="K38" s="132">
        <f t="shared" si="10"/>
        <v>0</v>
      </c>
      <c r="L38" s="132">
        <f t="shared" si="10"/>
        <v>0</v>
      </c>
      <c r="M38" s="132">
        <f t="shared" si="10"/>
        <v>0</v>
      </c>
      <c r="N38" s="132">
        <f t="shared" si="10"/>
        <v>0</v>
      </c>
      <c r="O38" s="132">
        <f t="shared" si="10"/>
        <v>0</v>
      </c>
      <c r="P38" s="132">
        <f t="shared" si="10"/>
        <v>0</v>
      </c>
      <c r="Q38" s="132">
        <f t="shared" si="10"/>
        <v>0</v>
      </c>
      <c r="R38" s="132">
        <f t="shared" si="10"/>
        <v>0</v>
      </c>
      <c r="S38" s="133" t="s">
        <v>368</v>
      </c>
    </row>
    <row r="39" spans="1:19" ht="273" customHeight="1" x14ac:dyDescent="0.25">
      <c r="A39" s="399" t="s">
        <v>408</v>
      </c>
      <c r="B39" s="145" t="s">
        <v>409</v>
      </c>
      <c r="C39" s="146" t="s">
        <v>410</v>
      </c>
      <c r="D39" s="147">
        <v>10</v>
      </c>
      <c r="E39" s="147" t="s">
        <v>411</v>
      </c>
      <c r="F39" s="148">
        <f t="shared" ref="F39:R39" si="11">IFERROR((F40/(F41+F42)),0)</f>
        <v>0</v>
      </c>
      <c r="G39" s="148">
        <f t="shared" si="11"/>
        <v>0</v>
      </c>
      <c r="H39" s="148">
        <f t="shared" si="11"/>
        <v>0</v>
      </c>
      <c r="I39" s="273">
        <f t="shared" si="11"/>
        <v>0</v>
      </c>
      <c r="J39" s="273">
        <f t="shared" si="11"/>
        <v>0</v>
      </c>
      <c r="K39" s="149">
        <f t="shared" si="11"/>
        <v>0</v>
      </c>
      <c r="L39" s="149">
        <f t="shared" si="11"/>
        <v>0</v>
      </c>
      <c r="M39" s="149">
        <f t="shared" si="11"/>
        <v>0</v>
      </c>
      <c r="N39" s="149">
        <f t="shared" si="11"/>
        <v>0</v>
      </c>
      <c r="O39" s="149">
        <f t="shared" si="11"/>
        <v>0</v>
      </c>
      <c r="P39" s="149">
        <f t="shared" si="11"/>
        <v>0</v>
      </c>
      <c r="Q39" s="149">
        <f t="shared" si="11"/>
        <v>0</v>
      </c>
      <c r="R39" s="149">
        <f t="shared" si="11"/>
        <v>0</v>
      </c>
      <c r="S39" s="150" t="s">
        <v>412</v>
      </c>
    </row>
    <row r="40" spans="1:19" ht="140.44999999999999" customHeight="1" x14ac:dyDescent="0.25">
      <c r="A40" s="392"/>
      <c r="B40" s="151" t="s">
        <v>413</v>
      </c>
      <c r="C40" s="152" t="s">
        <v>414</v>
      </c>
      <c r="D40" s="153" t="s">
        <v>415</v>
      </c>
      <c r="E40" s="154" t="s">
        <v>411</v>
      </c>
      <c r="F40" s="155">
        <v>0</v>
      </c>
      <c r="G40" s="155">
        <v>0</v>
      </c>
      <c r="H40" s="155">
        <v>0</v>
      </c>
      <c r="I40" s="308" t="s">
        <v>416</v>
      </c>
      <c r="J40" s="263"/>
      <c r="K40" s="155">
        <v>0</v>
      </c>
      <c r="L40" s="155">
        <v>0</v>
      </c>
      <c r="M40" s="155">
        <v>0</v>
      </c>
      <c r="N40" s="155">
        <v>0</v>
      </c>
      <c r="O40" s="155">
        <v>0</v>
      </c>
      <c r="P40" s="155">
        <v>0</v>
      </c>
      <c r="Q40" s="155">
        <v>0</v>
      </c>
      <c r="R40" s="155">
        <v>0</v>
      </c>
      <c r="S40" s="156" t="s">
        <v>417</v>
      </c>
    </row>
    <row r="41" spans="1:19" ht="22.5" customHeight="1" x14ac:dyDescent="0.25">
      <c r="A41" s="392"/>
      <c r="B41" s="151" t="s">
        <v>171</v>
      </c>
      <c r="C41" s="152" t="s">
        <v>172</v>
      </c>
      <c r="D41" s="153" t="s">
        <v>418</v>
      </c>
      <c r="E41" s="154" t="s">
        <v>174</v>
      </c>
      <c r="F41" s="155">
        <v>0</v>
      </c>
      <c r="G41" s="155">
        <v>0</v>
      </c>
      <c r="H41" s="155">
        <v>0</v>
      </c>
      <c r="I41" s="299" t="s">
        <v>325</v>
      </c>
      <c r="J41" s="272">
        <f>'Прил_ПЭ_Базовая часть_расчет'!J27</f>
        <v>339.5</v>
      </c>
      <c r="K41" s="155">
        <v>0</v>
      </c>
      <c r="L41" s="155">
        <v>0</v>
      </c>
      <c r="M41" s="155">
        <v>0</v>
      </c>
      <c r="N41" s="155">
        <v>0</v>
      </c>
      <c r="O41" s="155">
        <v>0</v>
      </c>
      <c r="P41" s="155">
        <v>0</v>
      </c>
      <c r="Q41" s="155">
        <v>0</v>
      </c>
      <c r="R41" s="155">
        <v>0</v>
      </c>
      <c r="S41" s="156" t="s">
        <v>175</v>
      </c>
    </row>
    <row r="42" spans="1:19" ht="23.25" customHeight="1" thickBot="1" x14ac:dyDescent="0.3">
      <c r="A42" s="393"/>
      <c r="B42" s="157" t="s">
        <v>176</v>
      </c>
      <c r="C42" s="152" t="s">
        <v>177</v>
      </c>
      <c r="D42" s="158" t="s">
        <v>419</v>
      </c>
      <c r="E42" s="159" t="s">
        <v>174</v>
      </c>
      <c r="F42" s="160">
        <v>0</v>
      </c>
      <c r="G42" s="160">
        <v>0</v>
      </c>
      <c r="H42" s="160">
        <v>0</v>
      </c>
      <c r="I42" s="299" t="s">
        <v>327</v>
      </c>
      <c r="J42" s="272">
        <f>'Прил_ПЭ_Базовая часть_расчет'!J28</f>
        <v>7.9</v>
      </c>
      <c r="K42" s="160">
        <v>0</v>
      </c>
      <c r="L42" s="160">
        <v>0</v>
      </c>
      <c r="M42" s="160">
        <v>0</v>
      </c>
      <c r="N42" s="160">
        <v>0</v>
      </c>
      <c r="O42" s="160">
        <v>0</v>
      </c>
      <c r="P42" s="160">
        <v>0</v>
      </c>
      <c r="Q42" s="160">
        <v>0</v>
      </c>
      <c r="R42" s="160">
        <v>0</v>
      </c>
      <c r="S42" s="161" t="s">
        <v>179</v>
      </c>
    </row>
    <row r="43" spans="1:19" ht="252" customHeight="1" x14ac:dyDescent="0.25">
      <c r="A43" s="399" t="s">
        <v>420</v>
      </c>
      <c r="B43" s="162" t="s">
        <v>421</v>
      </c>
      <c r="C43" s="163" t="s">
        <v>422</v>
      </c>
      <c r="D43" s="164">
        <v>11</v>
      </c>
      <c r="E43" s="165" t="s">
        <v>411</v>
      </c>
      <c r="F43" s="166">
        <f t="shared" ref="F43:R43" si="12">IFERROR((F44/(F45+F46)),0)</f>
        <v>0</v>
      </c>
      <c r="G43" s="166">
        <f t="shared" si="12"/>
        <v>0</v>
      </c>
      <c r="H43" s="166">
        <f t="shared" si="12"/>
        <v>0</v>
      </c>
      <c r="I43" s="188">
        <f t="shared" si="12"/>
        <v>0</v>
      </c>
      <c r="J43" s="188">
        <f t="shared" si="12"/>
        <v>0</v>
      </c>
      <c r="K43" s="167">
        <f t="shared" si="12"/>
        <v>0</v>
      </c>
      <c r="L43" s="167">
        <f t="shared" si="12"/>
        <v>0</v>
      </c>
      <c r="M43" s="167">
        <f t="shared" si="12"/>
        <v>0</v>
      </c>
      <c r="N43" s="167">
        <f t="shared" si="12"/>
        <v>0</v>
      </c>
      <c r="O43" s="167">
        <f t="shared" si="12"/>
        <v>0</v>
      </c>
      <c r="P43" s="167">
        <f t="shared" si="12"/>
        <v>0</v>
      </c>
      <c r="Q43" s="167">
        <f t="shared" si="12"/>
        <v>0</v>
      </c>
      <c r="R43" s="167">
        <f t="shared" si="12"/>
        <v>0</v>
      </c>
      <c r="S43" s="168" t="s">
        <v>423</v>
      </c>
    </row>
    <row r="44" spans="1:19" ht="236.25" customHeight="1" x14ac:dyDescent="0.25">
      <c r="A44" s="392"/>
      <c r="B44" s="151" t="s">
        <v>424</v>
      </c>
      <c r="C44" s="152" t="s">
        <v>425</v>
      </c>
      <c r="D44" s="153" t="s">
        <v>426</v>
      </c>
      <c r="E44" s="154" t="s">
        <v>411</v>
      </c>
      <c r="F44" s="155">
        <v>0</v>
      </c>
      <c r="G44" s="155">
        <v>0</v>
      </c>
      <c r="H44" s="155">
        <v>0</v>
      </c>
      <c r="I44" s="308" t="s">
        <v>427</v>
      </c>
      <c r="J44" s="263"/>
      <c r="K44" s="155">
        <v>0</v>
      </c>
      <c r="L44" s="155">
        <v>0</v>
      </c>
      <c r="M44" s="155">
        <v>0</v>
      </c>
      <c r="N44" s="155">
        <v>0</v>
      </c>
      <c r="O44" s="155">
        <v>0</v>
      </c>
      <c r="P44" s="155">
        <v>0</v>
      </c>
      <c r="Q44" s="155">
        <v>0</v>
      </c>
      <c r="R44" s="155">
        <v>0</v>
      </c>
      <c r="S44" s="169" t="s">
        <v>428</v>
      </c>
    </row>
    <row r="45" spans="1:19" ht="22.5" customHeight="1" x14ac:dyDescent="0.25">
      <c r="A45" s="392"/>
      <c r="B45" s="151" t="s">
        <v>171</v>
      </c>
      <c r="C45" s="152" t="s">
        <v>244</v>
      </c>
      <c r="D45" s="153" t="s">
        <v>429</v>
      </c>
      <c r="E45" s="154" t="s">
        <v>174</v>
      </c>
      <c r="F45" s="155">
        <v>0</v>
      </c>
      <c r="G45" s="155">
        <f>G41</f>
        <v>0</v>
      </c>
      <c r="H45" s="155">
        <f>H41</f>
        <v>0</v>
      </c>
      <c r="I45" s="299" t="s">
        <v>325</v>
      </c>
      <c r="J45" s="272">
        <f>'Прил_ПЭ_Базовая часть_расчет'!J27</f>
        <v>339.5</v>
      </c>
      <c r="K45" s="155">
        <f t="shared" ref="K45:R45" si="13">K41</f>
        <v>0</v>
      </c>
      <c r="L45" s="155">
        <f t="shared" si="13"/>
        <v>0</v>
      </c>
      <c r="M45" s="155">
        <f t="shared" si="13"/>
        <v>0</v>
      </c>
      <c r="N45" s="155">
        <f t="shared" si="13"/>
        <v>0</v>
      </c>
      <c r="O45" s="155">
        <f t="shared" si="13"/>
        <v>0</v>
      </c>
      <c r="P45" s="155">
        <f t="shared" si="13"/>
        <v>0</v>
      </c>
      <c r="Q45" s="155">
        <f t="shared" si="13"/>
        <v>0</v>
      </c>
      <c r="R45" s="155">
        <f t="shared" si="13"/>
        <v>0</v>
      </c>
      <c r="S45" s="156" t="s">
        <v>175</v>
      </c>
    </row>
    <row r="46" spans="1:19" ht="23.25" customHeight="1" thickBot="1" x14ac:dyDescent="0.3">
      <c r="A46" s="393"/>
      <c r="B46" s="157" t="s">
        <v>176</v>
      </c>
      <c r="C46" s="152" t="s">
        <v>246</v>
      </c>
      <c r="D46" s="158" t="s">
        <v>430</v>
      </c>
      <c r="E46" s="159" t="s">
        <v>174</v>
      </c>
      <c r="F46" s="160">
        <v>0</v>
      </c>
      <c r="G46" s="160">
        <v>0</v>
      </c>
      <c r="H46" s="160">
        <v>0</v>
      </c>
      <c r="I46" s="310" t="s">
        <v>327</v>
      </c>
      <c r="J46" s="272">
        <f>'Прил_ПЭ_Базовая часть_расчет'!J28</f>
        <v>7.9</v>
      </c>
      <c r="K46" s="160">
        <v>0</v>
      </c>
      <c r="L46" s="160">
        <v>0</v>
      </c>
      <c r="M46" s="160">
        <v>0</v>
      </c>
      <c r="N46" s="160">
        <v>0</v>
      </c>
      <c r="O46" s="160">
        <v>0</v>
      </c>
      <c r="P46" s="160">
        <v>0</v>
      </c>
      <c r="Q46" s="160">
        <v>0</v>
      </c>
      <c r="R46" s="160">
        <v>0</v>
      </c>
      <c r="S46" s="161" t="s">
        <v>179</v>
      </c>
    </row>
    <row r="47" spans="1:19" ht="75.75" customHeight="1" x14ac:dyDescent="0.25">
      <c r="A47" s="399" t="s">
        <v>431</v>
      </c>
      <c r="B47" s="162" t="s">
        <v>432</v>
      </c>
      <c r="C47" s="163" t="s">
        <v>433</v>
      </c>
      <c r="D47" s="164">
        <v>12</v>
      </c>
      <c r="E47" s="165" t="s">
        <v>411</v>
      </c>
      <c r="F47" s="166">
        <f t="shared" ref="F47:R47" si="14">IFERROR((F48/(F49+F50)),0)</f>
        <v>0</v>
      </c>
      <c r="G47" s="166">
        <f t="shared" si="14"/>
        <v>0</v>
      </c>
      <c r="H47" s="166">
        <f t="shared" si="14"/>
        <v>0</v>
      </c>
      <c r="I47" s="166">
        <f t="shared" si="14"/>
        <v>0</v>
      </c>
      <c r="J47" s="166">
        <f t="shared" si="14"/>
        <v>0</v>
      </c>
      <c r="K47" s="167">
        <f t="shared" si="14"/>
        <v>0</v>
      </c>
      <c r="L47" s="167">
        <f t="shared" si="14"/>
        <v>0</v>
      </c>
      <c r="M47" s="167">
        <f t="shared" si="14"/>
        <v>0</v>
      </c>
      <c r="N47" s="167">
        <f t="shared" si="14"/>
        <v>0</v>
      </c>
      <c r="O47" s="167">
        <f t="shared" si="14"/>
        <v>0</v>
      </c>
      <c r="P47" s="167">
        <f t="shared" si="14"/>
        <v>0</v>
      </c>
      <c r="Q47" s="167">
        <f t="shared" si="14"/>
        <v>0</v>
      </c>
      <c r="R47" s="167">
        <f t="shared" si="14"/>
        <v>0</v>
      </c>
      <c r="S47" s="168" t="s">
        <v>434</v>
      </c>
    </row>
    <row r="48" spans="1:19" ht="47.45" customHeight="1" x14ac:dyDescent="0.25">
      <c r="A48" s="392"/>
      <c r="B48" s="151" t="s">
        <v>435</v>
      </c>
      <c r="C48" s="152" t="s">
        <v>414</v>
      </c>
      <c r="D48" s="153" t="s">
        <v>436</v>
      </c>
      <c r="E48" s="154" t="s">
        <v>411</v>
      </c>
      <c r="F48" s="155">
        <v>0</v>
      </c>
      <c r="G48" s="155">
        <v>0</v>
      </c>
      <c r="H48" s="155">
        <v>0</v>
      </c>
      <c r="I48" s="308" t="s">
        <v>437</v>
      </c>
      <c r="J48" s="263"/>
      <c r="K48" s="155">
        <v>0</v>
      </c>
      <c r="L48" s="155">
        <v>0</v>
      </c>
      <c r="M48" s="155">
        <v>0</v>
      </c>
      <c r="N48" s="155">
        <v>0</v>
      </c>
      <c r="O48" s="155">
        <v>0</v>
      </c>
      <c r="P48" s="155">
        <v>0</v>
      </c>
      <c r="Q48" s="155">
        <v>0</v>
      </c>
      <c r="R48" s="155">
        <v>0</v>
      </c>
      <c r="S48" s="169" t="s">
        <v>438</v>
      </c>
    </row>
    <row r="49" spans="1:19" ht="22.5" customHeight="1" x14ac:dyDescent="0.25">
      <c r="A49" s="392"/>
      <c r="B49" s="151" t="s">
        <v>171</v>
      </c>
      <c r="C49" s="152" t="s">
        <v>172</v>
      </c>
      <c r="D49" s="153" t="s">
        <v>439</v>
      </c>
      <c r="E49" s="154" t="s">
        <v>174</v>
      </c>
      <c r="F49" s="155">
        <v>0</v>
      </c>
      <c r="G49" s="155">
        <v>0</v>
      </c>
      <c r="H49" s="155">
        <v>0</v>
      </c>
      <c r="I49" s="299" t="s">
        <v>325</v>
      </c>
      <c r="J49" s="272">
        <f>'Прил_ПЭ_Базовая часть_расчет'!J27</f>
        <v>339.5</v>
      </c>
      <c r="K49" s="155">
        <v>0</v>
      </c>
      <c r="L49" s="155">
        <v>0</v>
      </c>
      <c r="M49" s="155">
        <v>0</v>
      </c>
      <c r="N49" s="155">
        <v>0</v>
      </c>
      <c r="O49" s="155">
        <v>0</v>
      </c>
      <c r="P49" s="155">
        <v>0</v>
      </c>
      <c r="Q49" s="155">
        <v>0</v>
      </c>
      <c r="R49" s="155">
        <v>0</v>
      </c>
      <c r="S49" s="156" t="s">
        <v>175</v>
      </c>
    </row>
    <row r="50" spans="1:19" ht="26.1" customHeight="1" thickBot="1" x14ac:dyDescent="0.3">
      <c r="A50" s="393"/>
      <c r="B50" s="157" t="s">
        <v>176</v>
      </c>
      <c r="C50" s="170" t="s">
        <v>177</v>
      </c>
      <c r="D50" s="171" t="s">
        <v>440</v>
      </c>
      <c r="E50" s="159" t="s">
        <v>174</v>
      </c>
      <c r="F50" s="160">
        <v>0</v>
      </c>
      <c r="G50" s="160">
        <v>0</v>
      </c>
      <c r="H50" s="160">
        <v>0</v>
      </c>
      <c r="I50" s="310" t="s">
        <v>327</v>
      </c>
      <c r="J50" s="274">
        <f>'Прил_ПЭ_Базовая часть_расчет'!J28</f>
        <v>7.9</v>
      </c>
      <c r="K50" s="160">
        <v>0</v>
      </c>
      <c r="L50" s="160">
        <v>0</v>
      </c>
      <c r="M50" s="160">
        <v>0</v>
      </c>
      <c r="N50" s="160">
        <v>0</v>
      </c>
      <c r="O50" s="160">
        <v>0</v>
      </c>
      <c r="P50" s="160">
        <v>0</v>
      </c>
      <c r="Q50" s="160">
        <v>0</v>
      </c>
      <c r="R50" s="160">
        <v>0</v>
      </c>
      <c r="S50" s="161" t="s">
        <v>179</v>
      </c>
    </row>
  </sheetData>
  <sheetProtection algorithmName="SHA-512" hashValue="oH/osj6Zv0PdC3LcaY8Kj6VYhK2VnIhsXeVaTw9BiUN0wArkAnF+B+IeajEfLpBcPuArIV1wkwBwWXv3ryh9tQ==" saltValue="nZ+NBeDvHV3nUmWsAtcKkw==" spinCount="100000" sheet="1" objects="1" scenarios="1" formatColumns="0" formatRows="0"/>
  <autoFilter ref="A1:S38"/>
  <mergeCells count="13">
    <mergeCell ref="J7:J8"/>
    <mergeCell ref="S7:S8"/>
    <mergeCell ref="A21:A27"/>
    <mergeCell ref="D7:D8"/>
    <mergeCell ref="A3:A11"/>
    <mergeCell ref="E7:E8"/>
    <mergeCell ref="A39:A42"/>
    <mergeCell ref="I7:I8"/>
    <mergeCell ref="A12:A16"/>
    <mergeCell ref="A28:A38"/>
    <mergeCell ref="A47:A50"/>
    <mergeCell ref="A43:A46"/>
    <mergeCell ref="A17:A20"/>
  </mergeCells>
  <conditionalFormatting sqref="A12">
    <cfRule type="duplicateValues" dxfId="125" priority="42"/>
  </conditionalFormatting>
  <conditionalFormatting sqref="A17">
    <cfRule type="duplicateValues" dxfId="124" priority="39"/>
  </conditionalFormatting>
  <conditionalFormatting sqref="A21">
    <cfRule type="duplicateValues" dxfId="123" priority="24"/>
  </conditionalFormatting>
  <conditionalFormatting sqref="A28">
    <cfRule type="duplicateValues" dxfId="122" priority="19"/>
  </conditionalFormatting>
  <conditionalFormatting sqref="A39">
    <cfRule type="duplicateValues" dxfId="121" priority="51"/>
  </conditionalFormatting>
  <conditionalFormatting sqref="A43:B43 B44">
    <cfRule type="duplicateValues" dxfId="120" priority="47"/>
  </conditionalFormatting>
  <conditionalFormatting sqref="A47:B47">
    <cfRule type="duplicateValues" dxfId="119" priority="45"/>
  </conditionalFormatting>
  <conditionalFormatting sqref="A3:D3 B4:B5 B18 C12:D12 C14:D16">
    <cfRule type="duplicateValues" dxfId="118" priority="44"/>
  </conditionalFormatting>
  <conditionalFormatting sqref="B6:B11">
    <cfRule type="duplicateValues" dxfId="117" priority="5"/>
  </conditionalFormatting>
  <conditionalFormatting sqref="B12:B14">
    <cfRule type="duplicateValues" dxfId="116" priority="43"/>
  </conditionalFormatting>
  <conditionalFormatting sqref="B15:B16">
    <cfRule type="duplicateValues" dxfId="115" priority="28"/>
  </conditionalFormatting>
  <conditionalFormatting sqref="B17">
    <cfRule type="duplicateValues" dxfId="114" priority="40"/>
  </conditionalFormatting>
  <conditionalFormatting sqref="B19:B20">
    <cfRule type="duplicateValues" dxfId="113" priority="38"/>
  </conditionalFormatting>
  <conditionalFormatting sqref="B21">
    <cfRule type="duplicateValues" dxfId="112" priority="25"/>
  </conditionalFormatting>
  <conditionalFormatting sqref="B24">
    <cfRule type="duplicateValues" dxfId="111" priority="27"/>
  </conditionalFormatting>
  <conditionalFormatting sqref="B22:B23 B25:B27">
    <cfRule type="duplicateValues" dxfId="110" priority="52"/>
  </conditionalFormatting>
  <conditionalFormatting sqref="B28">
    <cfRule type="duplicateValues" dxfId="109" priority="20"/>
  </conditionalFormatting>
  <conditionalFormatting sqref="B31">
    <cfRule type="duplicateValues" dxfId="108" priority="3"/>
  </conditionalFormatting>
  <conditionalFormatting sqref="B35">
    <cfRule type="duplicateValues" dxfId="107" priority="22"/>
  </conditionalFormatting>
  <conditionalFormatting sqref="B36:B38">
    <cfRule type="duplicateValues" dxfId="106" priority="54"/>
  </conditionalFormatting>
  <conditionalFormatting sqref="B39">
    <cfRule type="duplicateValues" dxfId="105" priority="17"/>
  </conditionalFormatting>
  <conditionalFormatting sqref="B40:B42">
    <cfRule type="duplicateValues" dxfId="104" priority="48"/>
  </conditionalFormatting>
  <conditionalFormatting sqref="B45:B46">
    <cfRule type="duplicateValues" dxfId="103" priority="35"/>
  </conditionalFormatting>
  <conditionalFormatting sqref="B49:B50">
    <cfRule type="duplicateValues" dxfId="102" priority="32"/>
  </conditionalFormatting>
  <conditionalFormatting sqref="C4:D4">
    <cfRule type="duplicateValues" dxfId="101" priority="31"/>
  </conditionalFormatting>
  <conditionalFormatting sqref="C5:D5">
    <cfRule type="duplicateValues" dxfId="100" priority="30"/>
  </conditionalFormatting>
  <conditionalFormatting sqref="C6:D7 C8 C9:D11">
    <cfRule type="duplicateValues" dxfId="99" priority="6"/>
  </conditionalFormatting>
  <conditionalFormatting sqref="C13:D13">
    <cfRule type="duplicateValues" dxfId="98" priority="4"/>
  </conditionalFormatting>
  <conditionalFormatting sqref="C15:D16">
    <cfRule type="duplicateValues" dxfId="97" priority="29"/>
  </conditionalFormatting>
  <conditionalFormatting sqref="C17:D17">
    <cfRule type="duplicateValues" dxfId="96" priority="41"/>
  </conditionalFormatting>
  <conditionalFormatting sqref="C18:D20">
    <cfRule type="duplicateValues" dxfId="95" priority="37"/>
  </conditionalFormatting>
  <conditionalFormatting sqref="C21:D21">
    <cfRule type="duplicateValues" dxfId="94" priority="26"/>
  </conditionalFormatting>
  <conditionalFormatting sqref="C22:D27">
    <cfRule type="duplicateValues" dxfId="93" priority="53"/>
  </conditionalFormatting>
  <conditionalFormatting sqref="C28:D28">
    <cfRule type="duplicateValues" dxfId="92" priority="21"/>
  </conditionalFormatting>
  <conditionalFormatting sqref="C29:D30 C32:D38">
    <cfRule type="duplicateValues" dxfId="91" priority="18"/>
  </conditionalFormatting>
  <conditionalFormatting sqref="C31:D31">
    <cfRule type="duplicateValues" dxfId="90" priority="2"/>
  </conditionalFormatting>
  <conditionalFormatting sqref="B29:B30 B32:B34 C35:D38">
    <cfRule type="duplicateValues" dxfId="89" priority="23"/>
  </conditionalFormatting>
  <conditionalFormatting sqref="C39:D39">
    <cfRule type="duplicateValues" dxfId="88" priority="50"/>
  </conditionalFormatting>
  <conditionalFormatting sqref="C43:D43">
    <cfRule type="duplicateValues" dxfId="87" priority="46"/>
  </conditionalFormatting>
  <conditionalFormatting sqref="C44:D44">
    <cfRule type="duplicateValues" dxfId="86" priority="36"/>
  </conditionalFormatting>
  <conditionalFormatting sqref="C45:D46">
    <cfRule type="duplicateValues" dxfId="85" priority="7"/>
  </conditionalFormatting>
  <conditionalFormatting sqref="B48 C40:D42 C47:D47">
    <cfRule type="duplicateValues" dxfId="84" priority="49"/>
  </conditionalFormatting>
  <conditionalFormatting sqref="C48:D50">
    <cfRule type="duplicateValues" dxfId="83" priority="34"/>
  </conditionalFormatting>
  <conditionalFormatting sqref="C49:D50">
    <cfRule type="duplicateValues" dxfId="82" priority="33"/>
  </conditionalFormatting>
  <conditionalFormatting sqref="J4:J7 J9:J11 J14 J18 J25:J27 J29:J34 J40 J44 J48">
    <cfRule type="containsBlanks" dxfId="81" priority="1">
      <formula>LEN(TRIM(J4))=0</formula>
    </cfRule>
  </conditionalFormatting>
  <conditionalFormatting sqref="S15:S16">
    <cfRule type="duplicateValues" dxfId="80" priority="12"/>
  </conditionalFormatting>
  <conditionalFormatting sqref="S19:S20">
    <cfRule type="duplicateValues" dxfId="79" priority="11"/>
  </conditionalFormatting>
  <conditionalFormatting sqref="S22:S26">
    <cfRule type="duplicateValues" dxfId="78" priority="10"/>
  </conditionalFormatting>
  <conditionalFormatting sqref="S27">
    <cfRule type="duplicateValues" dxfId="77" priority="9"/>
  </conditionalFormatting>
  <conditionalFormatting sqref="S29:S38">
    <cfRule type="duplicateValues" dxfId="76" priority="8"/>
  </conditionalFormatting>
  <conditionalFormatting sqref="S39:S40">
    <cfRule type="duplicateValues" dxfId="75" priority="16"/>
  </conditionalFormatting>
  <conditionalFormatting sqref="S41:S42">
    <cfRule type="duplicateValues" dxfId="74" priority="15"/>
  </conditionalFormatting>
  <conditionalFormatting sqref="S45:S46">
    <cfRule type="duplicateValues" dxfId="73" priority="14"/>
  </conditionalFormatting>
  <conditionalFormatting sqref="S49:S50">
    <cfRule type="duplicateValues" dxfId="72" priority="13"/>
  </conditionalFormatting>
  <printOptions horizontalCentered="1"/>
  <pageMargins left="0.19685039370078741" right="0.19685039370078741" top="0.19685039370078741" bottom="0.19685039370078741" header="0.31496062992125978" footer="0.31496062992125978"/>
  <pageSetup paperSize="9" scale="56"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9"/>
  <sheetViews>
    <sheetView zoomScale="125" zoomScaleNormal="110" zoomScaleSheetLayoutView="130" workbookViewId="0">
      <selection activeCell="B49" sqref="B49"/>
    </sheetView>
  </sheetViews>
  <sheetFormatPr defaultColWidth="9.140625" defaultRowHeight="11.25" x14ac:dyDescent="0.2"/>
  <cols>
    <col min="1" max="1" width="9.140625" style="330" customWidth="1"/>
    <col min="2" max="2" width="105.85546875" style="330" customWidth="1"/>
    <col min="3" max="3" width="9.140625" style="330" customWidth="1"/>
    <col min="4" max="4" width="16.140625" style="330" customWidth="1"/>
    <col min="5" max="5" width="18.7109375" style="330" customWidth="1"/>
    <col min="6" max="6" width="1.7109375" style="330" customWidth="1"/>
    <col min="7" max="7" width="7.42578125" style="330" customWidth="1"/>
    <col min="8" max="8" width="9.140625" style="330" customWidth="1"/>
    <col min="9" max="9" width="18" style="330" customWidth="1"/>
    <col min="10" max="10" width="9.140625" style="330" customWidth="1"/>
    <col min="11" max="16384" width="9.140625" style="330"/>
  </cols>
  <sheetData>
    <row r="1" spans="1:9" ht="45.95" customHeight="1" thickBot="1" x14ac:dyDescent="0.25">
      <c r="A1" s="415" t="s">
        <v>441</v>
      </c>
      <c r="B1" s="409"/>
      <c r="C1" s="409"/>
      <c r="D1" s="409"/>
      <c r="E1" s="409"/>
      <c r="F1" s="409"/>
      <c r="G1" s="332"/>
      <c r="H1" s="332"/>
      <c r="I1" s="173" t="s">
        <v>21</v>
      </c>
    </row>
    <row r="2" spans="1:9" ht="10.5" customHeight="1" x14ac:dyDescent="0.2">
      <c r="A2" s="418" t="s">
        <v>442</v>
      </c>
      <c r="B2" s="409"/>
      <c r="C2" s="409"/>
      <c r="D2" s="409"/>
      <c r="E2" s="409"/>
      <c r="F2" s="409"/>
      <c r="G2" s="333"/>
      <c r="H2" s="333" t="s">
        <v>23</v>
      </c>
      <c r="I2" s="174">
        <v>45291</v>
      </c>
    </row>
    <row r="3" spans="1:9" ht="15" customHeight="1" x14ac:dyDescent="0.25">
      <c r="A3" s="418"/>
      <c r="B3" s="409"/>
      <c r="C3" s="409"/>
      <c r="D3" s="409"/>
      <c r="E3" s="409"/>
      <c r="F3" s="409"/>
      <c r="G3" s="417" t="s">
        <v>24</v>
      </c>
      <c r="H3" s="409"/>
      <c r="I3" s="213"/>
    </row>
    <row r="4" spans="1:9" x14ac:dyDescent="0.2">
      <c r="A4" s="334"/>
      <c r="B4" s="334"/>
      <c r="C4" s="334"/>
      <c r="D4" s="334"/>
      <c r="E4" s="334"/>
      <c r="F4" s="334"/>
      <c r="G4" s="333"/>
      <c r="H4" s="333" t="s">
        <v>65</v>
      </c>
      <c r="I4" s="214"/>
    </row>
    <row r="5" spans="1:9" ht="10.5" customHeight="1" x14ac:dyDescent="0.2">
      <c r="A5" s="416" t="s">
        <v>443</v>
      </c>
      <c r="B5" s="409"/>
      <c r="C5" s="409"/>
      <c r="D5" s="409"/>
      <c r="E5" s="409"/>
      <c r="F5" s="409"/>
      <c r="G5" s="417" t="s">
        <v>24</v>
      </c>
      <c r="H5" s="409"/>
      <c r="I5" s="215"/>
    </row>
    <row r="6" spans="1:9" x14ac:dyDescent="0.2">
      <c r="A6" s="411" t="s">
        <v>26</v>
      </c>
      <c r="B6" s="409"/>
      <c r="C6" s="409"/>
      <c r="D6" s="409"/>
      <c r="E6" s="409"/>
      <c r="F6" s="409"/>
      <c r="G6" s="334"/>
      <c r="H6" s="333" t="s">
        <v>67</v>
      </c>
      <c r="I6" s="175" t="s">
        <v>266</v>
      </c>
    </row>
    <row r="7" spans="1:9" ht="12" customHeight="1" thickBot="1" x14ac:dyDescent="0.25">
      <c r="A7" s="409"/>
      <c r="B7" s="409"/>
      <c r="C7" s="409"/>
      <c r="D7" s="409"/>
      <c r="E7" s="409"/>
      <c r="F7" s="409"/>
      <c r="G7" s="333"/>
      <c r="H7" s="333" t="s">
        <v>28</v>
      </c>
      <c r="I7" s="176">
        <v>383</v>
      </c>
    </row>
    <row r="8" spans="1:9" x14ac:dyDescent="0.2">
      <c r="A8" s="177"/>
      <c r="B8" s="177"/>
      <c r="C8" s="413" t="s">
        <v>29</v>
      </c>
      <c r="D8" s="409"/>
      <c r="E8" s="409"/>
      <c r="F8" s="409"/>
      <c r="G8" s="334"/>
      <c r="H8" s="334"/>
      <c r="I8" s="334"/>
    </row>
    <row r="9" spans="1:9" ht="16.5" customHeight="1" x14ac:dyDescent="0.2">
      <c r="A9" s="416" t="s">
        <v>68</v>
      </c>
      <c r="B9" s="409"/>
      <c r="C9" s="409"/>
      <c r="D9" s="409"/>
      <c r="E9" s="409"/>
      <c r="F9" s="409"/>
    </row>
    <row r="10" spans="1:9" x14ac:dyDescent="0.2">
      <c r="A10" s="412" t="s">
        <v>31</v>
      </c>
      <c r="B10" s="409"/>
      <c r="C10" s="409"/>
      <c r="D10" s="409"/>
      <c r="E10" s="409"/>
      <c r="F10" s="409"/>
    </row>
    <row r="11" spans="1:9" ht="12.95" customHeight="1" x14ac:dyDescent="0.2">
      <c r="A11" s="411"/>
      <c r="B11" s="409"/>
      <c r="C11" s="409"/>
      <c r="D11" s="410" t="s">
        <v>69</v>
      </c>
      <c r="E11" s="409"/>
      <c r="F11" s="409"/>
    </row>
    <row r="12" spans="1:9" x14ac:dyDescent="0.2">
      <c r="A12" s="411"/>
      <c r="B12" s="409"/>
      <c r="C12" s="409"/>
      <c r="D12" s="409"/>
      <c r="E12" s="409"/>
      <c r="F12" s="409"/>
    </row>
    <row r="13" spans="1:9" x14ac:dyDescent="0.2">
      <c r="A13" s="331"/>
      <c r="B13" s="331"/>
      <c r="C13" s="331"/>
      <c r="D13" s="331"/>
      <c r="E13" s="331"/>
    </row>
    <row r="14" spans="1:9" ht="31.5" customHeight="1" x14ac:dyDescent="0.2">
      <c r="A14" s="97" t="s">
        <v>33</v>
      </c>
      <c r="B14" s="97" t="s">
        <v>34</v>
      </c>
      <c r="C14" s="97" t="s">
        <v>35</v>
      </c>
      <c r="D14" s="97" t="s">
        <v>36</v>
      </c>
      <c r="E14" s="97" t="s">
        <v>42</v>
      </c>
    </row>
    <row r="15" spans="1:9" ht="22.5" customHeight="1" x14ac:dyDescent="0.2">
      <c r="A15" s="128" t="s">
        <v>444</v>
      </c>
      <c r="B15" s="127" t="str">
        <f>Прил_5_2_ПСпецчасть_ТиОЛ_Расчет!B3</f>
        <v>Объем доходов от реализации дополнительных профессиональных программ и основных программ профессионального обучения в расчете на одного НПР</v>
      </c>
      <c r="C15" s="178" t="str">
        <f>Прил_5_2_ПСпецчасть_ТиОЛ_Расчет!E3</f>
        <v>тыс. рублей</v>
      </c>
      <c r="D15" s="312">
        <f>Прил_5_2_ПСпецчасть_ТиОЛ_Расчет!I3</f>
        <v>0</v>
      </c>
      <c r="E15" s="278">
        <f>Прил_5_2_ПСпецчасть_ТиОЛ_Расчет!J3</f>
        <v>0</v>
      </c>
    </row>
    <row r="16" spans="1:9" ht="33.75" customHeight="1" x14ac:dyDescent="0.2">
      <c r="A16" s="128" t="s">
        <v>445</v>
      </c>
      <c r="B16" s="127" t="str">
        <f>Прил_5_2_ПСпецчасть_ТиОЛ_Расчет!B8</f>
        <v>Объем средств, поступивших от выполнения научно-исследовательских и опытно-конструкторских работ и оказания научно-технических услуг по договорам с организациями реального сектора экономики и за счет средств бюджета субъекта Российской Федерации и местных бюджетов, в расчете на одного НПР</v>
      </c>
      <c r="C16" s="178" t="str">
        <f>Прил_5_2_ПСпецчасть_ТиОЛ_Расчет!E8</f>
        <v>тыс. рублей</v>
      </c>
      <c r="D16" s="312">
        <f>Прил_5_2_ПСпецчасть_ТиОЛ_Расчет!I8</f>
        <v>0</v>
      </c>
      <c r="E16" s="278">
        <f>Прил_5_2_ПСпецчасть_ТиОЛ_Расчет!J8</f>
        <v>0</v>
      </c>
    </row>
    <row r="17" spans="1:14" ht="22.5" customHeight="1" x14ac:dyDescent="0.2">
      <c r="A17" s="128" t="s">
        <v>446</v>
      </c>
      <c r="B17" s="127" t="str">
        <f>Прил_5_2_ПСпецчасть_ТиОЛ_Расчет!B17</f>
        <v>Доля обучающихся по образовательным программам высшего образования по договорам о целевом обучении в общей численности обучающихся по образовательным программам высшего образования</v>
      </c>
      <c r="C17" s="179" t="str">
        <f>Прил_5_2_ПСпецчасть_ТиОЛ_Расчет!E17</f>
        <v>процент</v>
      </c>
      <c r="D17" s="312">
        <f>Прил_5_2_ПСпецчасть_ТиОЛ_Расчет!I17</f>
        <v>0</v>
      </c>
      <c r="E17" s="278">
        <f>Прил_5_2_ПСпецчасть_ТиОЛ_Расчет!J17</f>
        <v>0</v>
      </c>
    </row>
    <row r="18" spans="1:14" x14ac:dyDescent="0.2">
      <c r="A18" s="128" t="s">
        <v>447</v>
      </c>
      <c r="B18" s="127" t="str">
        <f>Прил_5_2_ПСпецчасть_ТиОЛ_Расчет!B32</f>
        <v>Доля обучающихся по образовательным программам высшего образования, прибывших из других субъектов Российской Федерации</v>
      </c>
      <c r="C18" s="179" t="str">
        <f>Прил_5_2_ПСпецчасть_ТиОЛ_Расчет!E32</f>
        <v>процент</v>
      </c>
      <c r="D18" s="312">
        <f>Прил_5_2_ПСпецчасть_ТиОЛ_Расчет!I32</f>
        <v>0</v>
      </c>
      <c r="E18" s="278">
        <f>Прил_5_2_ПСпецчасть_ТиОЛ_Расчет!J32</f>
        <v>0</v>
      </c>
    </row>
    <row r="19" spans="1:14" ht="22.5" customHeight="1" x14ac:dyDescent="0.2">
      <c r="A19" s="128" t="s">
        <v>448</v>
      </c>
      <c r="B19" s="127" t="str">
        <f>Прил_5_2_ПСпецчасть_ТиОЛ_Расчет!B37</f>
        <v>Доля иностранных граждан и лиц без гражданства, обучающихся по образовательным программам высшего образования в общей численности обучающихся по образовательным программам высшего образования</v>
      </c>
      <c r="C19" s="179" t="str">
        <f>Прил_5_2_ПСпецчасть_ТиОЛ_Расчет!E37</f>
        <v>процент</v>
      </c>
      <c r="D19" s="312">
        <f>Прил_5_2_ПСпецчасть_ТиОЛ_Расчет!I37</f>
        <v>0</v>
      </c>
      <c r="E19" s="278">
        <f>Прил_5_2_ПСпецчасть_ТиОЛ_Расчет!J37</f>
        <v>0</v>
      </c>
    </row>
    <row r="20" spans="1:14" ht="22.5" customHeight="1" x14ac:dyDescent="0.2">
      <c r="A20" s="128" t="s">
        <v>449</v>
      </c>
      <c r="B20" s="127" t="str">
        <f>Прил_5_2_ПСпецчасть_ТиОЛ_Расчет!B50</f>
        <v>Объем доходов от распоряжения исключительными правами на результаты интеллектуальной деятельности (по лицензионному договору (соглашению), договору об отчуждении исключительного права), в расчете на одного НПР</v>
      </c>
      <c r="C20" s="178" t="str">
        <f>Прил_5_2_ПСпецчасть_ТиОЛ_Расчет!E50</f>
        <v>тыс. рублей</v>
      </c>
      <c r="D20" s="312">
        <f>Прил_5_2_ПСпецчасть_ТиОЛ_Расчет!I50</f>
        <v>0</v>
      </c>
      <c r="E20" s="278">
        <f>Прил_5_2_ПСпецчасть_ТиОЛ_Расчет!J50</f>
        <v>0</v>
      </c>
      <c r="G20" s="334"/>
      <c r="H20" s="334"/>
      <c r="I20" s="334"/>
      <c r="J20" s="334"/>
    </row>
    <row r="21" spans="1:14" ht="22.5" customHeight="1" x14ac:dyDescent="0.2">
      <c r="A21" s="153" t="s">
        <v>450</v>
      </c>
      <c r="B21" s="180" t="str">
        <f>Прил_5_2_ПСпецчасть_ТиОЛ_Расчет!B54</f>
        <v>Количество индексируемых в базе данных Web of Science Core Collection публикаций за последние три полных года, в расчете на одного научно-педагогического работника (далее - НПР)</v>
      </c>
      <c r="C21" s="181" t="str">
        <f>Прил_5_2_ПСпецчасть_ТиОЛ_Расчет!E54</f>
        <v>единица</v>
      </c>
      <c r="D21" s="312">
        <f>Прил_5_2_ПСпецчасть_ТиОЛ_Расчет!I54</f>
        <v>0</v>
      </c>
      <c r="E21" s="278">
        <f>Прил_5_2_ПСпецчасть_ТиОЛ_Расчет!J54</f>
        <v>0</v>
      </c>
      <c r="G21" s="334"/>
      <c r="H21" s="334"/>
      <c r="I21" s="334"/>
      <c r="J21" s="334"/>
    </row>
    <row r="22" spans="1:14" ht="22.5" customHeight="1" x14ac:dyDescent="0.2">
      <c r="A22" s="153" t="s">
        <v>451</v>
      </c>
      <c r="B22" s="152" t="str">
        <f>Прил_5_2_ПСпецчасть_ТиОЛ_Расчет!B58</f>
        <v>Количество индексируемых в базе данных Scopus публикаций типов "Article", "Review" за последние три полных года, в расчете на одного НПР</v>
      </c>
      <c r="C22" s="181" t="str">
        <f>Прил_5_2_ПСпецчасть_ТиОЛ_Расчет!E58</f>
        <v>единица</v>
      </c>
      <c r="D22" s="312">
        <f>Прил_5_2_ПСпецчасть_ТиОЛ_Расчет!I58</f>
        <v>0</v>
      </c>
      <c r="E22" s="278">
        <f>Прил_5_2_ПСпецчасть_ТиОЛ_Расчет!J58</f>
        <v>0</v>
      </c>
      <c r="G22" s="334"/>
      <c r="H22" s="334"/>
      <c r="I22" s="334"/>
      <c r="J22" s="334"/>
    </row>
    <row r="23" spans="1:14" x14ac:dyDescent="0.2">
      <c r="A23" s="331"/>
      <c r="B23" s="331"/>
      <c r="C23" s="331"/>
      <c r="D23" s="331"/>
      <c r="E23" s="331"/>
      <c r="G23" s="334"/>
      <c r="H23" s="334"/>
      <c r="I23" s="334"/>
      <c r="J23" s="334"/>
    </row>
    <row r="24" spans="1:14" x14ac:dyDescent="0.2">
      <c r="G24" s="334"/>
      <c r="H24" s="334"/>
      <c r="I24" s="334"/>
      <c r="J24" s="334"/>
    </row>
    <row r="25" spans="1:14" x14ac:dyDescent="0.2">
      <c r="A25" s="182"/>
    </row>
    <row r="26" spans="1:14" ht="15" customHeight="1" x14ac:dyDescent="0.2">
      <c r="A26" s="414" t="s">
        <v>75</v>
      </c>
      <c r="B26" s="409"/>
      <c r="C26" s="409"/>
      <c r="D26" s="409"/>
      <c r="E26" s="409"/>
      <c r="F26" s="334"/>
      <c r="K26" s="334"/>
      <c r="L26" s="334"/>
      <c r="M26" s="334"/>
      <c r="N26" s="334"/>
    </row>
    <row r="27" spans="1:14" ht="15" customHeight="1" x14ac:dyDescent="0.2">
      <c r="A27" s="414" t="s">
        <v>76</v>
      </c>
      <c r="B27" s="409"/>
      <c r="C27" s="409"/>
      <c r="D27" s="409"/>
      <c r="E27" s="409"/>
      <c r="F27" s="334"/>
      <c r="K27" s="334"/>
      <c r="L27" s="334"/>
      <c r="M27" s="334"/>
      <c r="N27" s="334"/>
    </row>
    <row r="28" spans="1:14" ht="15" customHeight="1" x14ac:dyDescent="0.2">
      <c r="A28" s="414" t="s">
        <v>77</v>
      </c>
      <c r="B28" s="409"/>
      <c r="C28" s="409"/>
      <c r="D28" s="409"/>
      <c r="E28" s="409"/>
      <c r="F28" s="334"/>
      <c r="K28" s="334"/>
      <c r="L28" s="334"/>
      <c r="M28" s="334"/>
      <c r="N28" s="334"/>
    </row>
    <row r="29" spans="1:14" ht="10.5" customHeight="1" x14ac:dyDescent="0.2">
      <c r="A29" s="408"/>
      <c r="B29" s="409"/>
      <c r="C29" s="409"/>
      <c r="D29" s="409"/>
      <c r="E29" s="409"/>
    </row>
  </sheetData>
  <sheetProtection algorithmName="SHA-512" hashValue="4B0ztN0mgJQcqQRpm8eIuenOfP3s4c7oY0l08cxmYh1q1B6FoM+HKnU32mTqvTKB4LlHKJGtmqdMph1WxPC7yQ==" saltValue="vnzMi6bbwiN90Fxu7lVOMQ==" spinCount="100000" sheet="1" objects="1" scenarios="1" formatColumns="0" formatRows="0"/>
  <mergeCells count="17">
    <mergeCell ref="A1:F1"/>
    <mergeCell ref="A5:F5"/>
    <mergeCell ref="A9:F9"/>
    <mergeCell ref="A28:E28"/>
    <mergeCell ref="G5:H5"/>
    <mergeCell ref="A12:F12"/>
    <mergeCell ref="A3:F3"/>
    <mergeCell ref="G3:H3"/>
    <mergeCell ref="A27:E27"/>
    <mergeCell ref="A2:F2"/>
    <mergeCell ref="A29:E29"/>
    <mergeCell ref="D11:F11"/>
    <mergeCell ref="A11:C11"/>
    <mergeCell ref="A6:F7"/>
    <mergeCell ref="A10:F10"/>
    <mergeCell ref="C8:F8"/>
    <mergeCell ref="A26:E26"/>
  </mergeCells>
  <printOptions horizontalCentered="1"/>
  <pageMargins left="0.19685039370078741" right="0.19685039370078741" top="0.19685039370078741" bottom="0.19685039370078741" header="0.31496062992125978" footer="0.31496062992125978"/>
  <pageSetup paperSize="9" scale="6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61"/>
  <sheetViews>
    <sheetView topLeftCell="C1" zoomScale="130" zoomScaleNormal="130" zoomScaleSheetLayoutView="85" workbookViewId="0">
      <selection activeCell="I18" sqref="I18"/>
    </sheetView>
  </sheetViews>
  <sheetFormatPr defaultColWidth="9.140625" defaultRowHeight="15" x14ac:dyDescent="0.25"/>
  <cols>
    <col min="1" max="1" width="9.85546875" style="95" customWidth="1"/>
    <col min="2" max="2" width="56.140625" style="95" customWidth="1"/>
    <col min="3" max="3" width="74" style="172" customWidth="1"/>
    <col min="4" max="4" width="11.42578125" style="185" customWidth="1"/>
    <col min="5" max="5" width="9" style="95" bestFit="1" customWidth="1"/>
    <col min="6" max="8" width="11.85546875" style="95" hidden="1" customWidth="1"/>
    <col min="9" max="10" width="21.7109375" style="95" customWidth="1"/>
    <col min="11" max="17" width="11.85546875" style="95" hidden="1" customWidth="1"/>
    <col min="18" max="18" width="6.42578125" style="95" hidden="1" customWidth="1"/>
    <col min="19" max="19" width="27.140625" style="95" bestFit="1" customWidth="1"/>
    <col min="20" max="20" width="9.140625" style="95" customWidth="1"/>
    <col min="21" max="16384" width="9.140625" style="95"/>
  </cols>
  <sheetData>
    <row r="1" spans="1:19" ht="42" customHeight="1" x14ac:dyDescent="0.25">
      <c r="A1" s="419" t="s">
        <v>33</v>
      </c>
      <c r="B1" s="93" t="s">
        <v>38</v>
      </c>
      <c r="C1" s="93" t="s">
        <v>39</v>
      </c>
      <c r="D1" s="93" t="s">
        <v>40</v>
      </c>
      <c r="E1" s="93" t="s">
        <v>41</v>
      </c>
      <c r="F1" s="93">
        <v>2018</v>
      </c>
      <c r="G1" s="93">
        <v>2019</v>
      </c>
      <c r="H1" s="93">
        <v>2020</v>
      </c>
      <c r="I1" s="93" t="s">
        <v>36</v>
      </c>
      <c r="J1" s="93" t="s">
        <v>42</v>
      </c>
      <c r="K1" s="93">
        <v>2023</v>
      </c>
      <c r="L1" s="93">
        <v>2024</v>
      </c>
      <c r="M1" s="93">
        <v>2025</v>
      </c>
      <c r="N1" s="93">
        <v>2026</v>
      </c>
      <c r="O1" s="93">
        <v>2027</v>
      </c>
      <c r="P1" s="93">
        <v>2028</v>
      </c>
      <c r="Q1" s="93">
        <v>2029</v>
      </c>
      <c r="R1" s="93">
        <v>2030</v>
      </c>
      <c r="S1" s="94" t="s">
        <v>43</v>
      </c>
    </row>
    <row r="2" spans="1:19" ht="15.75" customHeight="1" thickBot="1" x14ac:dyDescent="0.3">
      <c r="A2" s="396"/>
      <c r="B2" s="97" t="s">
        <v>44</v>
      </c>
      <c r="C2" s="97" t="s">
        <v>79</v>
      </c>
      <c r="D2" s="97">
        <v>1</v>
      </c>
      <c r="E2" s="97">
        <v>2</v>
      </c>
      <c r="F2" s="97"/>
      <c r="G2" s="97"/>
      <c r="H2" s="97"/>
      <c r="I2" s="97">
        <v>3</v>
      </c>
      <c r="J2" s="97">
        <v>4</v>
      </c>
      <c r="K2" s="97"/>
      <c r="L2" s="97"/>
      <c r="M2" s="97"/>
      <c r="N2" s="97"/>
      <c r="O2" s="97"/>
      <c r="P2" s="97"/>
      <c r="Q2" s="97"/>
      <c r="R2" s="97"/>
      <c r="S2" s="98">
        <v>5</v>
      </c>
    </row>
    <row r="3" spans="1:19" ht="42" customHeight="1" x14ac:dyDescent="0.25">
      <c r="A3" s="401" t="s">
        <v>452</v>
      </c>
      <c r="B3" s="117" t="s">
        <v>453</v>
      </c>
      <c r="C3" s="118" t="s">
        <v>454</v>
      </c>
      <c r="D3" s="119">
        <v>20</v>
      </c>
      <c r="E3" s="100" t="s">
        <v>83</v>
      </c>
      <c r="F3" s="120">
        <f t="shared" ref="F3:R3" si="0">IFERROR(((F4+F5)/(F6+F7)),0)</f>
        <v>0</v>
      </c>
      <c r="G3" s="120">
        <f t="shared" si="0"/>
        <v>0</v>
      </c>
      <c r="H3" s="120">
        <f t="shared" si="0"/>
        <v>0</v>
      </c>
      <c r="I3" s="265">
        <f t="shared" si="0"/>
        <v>0</v>
      </c>
      <c r="J3" s="265">
        <f t="shared" si="0"/>
        <v>0</v>
      </c>
      <c r="K3" s="122">
        <f t="shared" si="0"/>
        <v>0</v>
      </c>
      <c r="L3" s="122">
        <f t="shared" si="0"/>
        <v>0</v>
      </c>
      <c r="M3" s="122">
        <f t="shared" si="0"/>
        <v>0</v>
      </c>
      <c r="N3" s="122">
        <f t="shared" si="0"/>
        <v>0</v>
      </c>
      <c r="O3" s="122">
        <f t="shared" si="0"/>
        <v>0</v>
      </c>
      <c r="P3" s="122">
        <f t="shared" si="0"/>
        <v>0</v>
      </c>
      <c r="Q3" s="122">
        <f t="shared" si="0"/>
        <v>0</v>
      </c>
      <c r="R3" s="122">
        <f t="shared" si="0"/>
        <v>0</v>
      </c>
      <c r="S3" s="183" t="s">
        <v>455</v>
      </c>
    </row>
    <row r="4" spans="1:19" ht="22.5" customHeight="1" x14ac:dyDescent="0.25">
      <c r="A4" s="392"/>
      <c r="B4" s="123" t="s">
        <v>456</v>
      </c>
      <c r="C4" s="127" t="s">
        <v>457</v>
      </c>
      <c r="D4" s="128" t="s">
        <v>458</v>
      </c>
      <c r="E4" s="105" t="s">
        <v>83</v>
      </c>
      <c r="F4" s="106">
        <v>0</v>
      </c>
      <c r="G4" s="106">
        <v>0</v>
      </c>
      <c r="H4" s="106">
        <v>0</v>
      </c>
      <c r="I4" s="309" t="s">
        <v>459</v>
      </c>
      <c r="J4" s="267"/>
      <c r="K4" s="106">
        <v>0</v>
      </c>
      <c r="L4" s="106">
        <v>0</v>
      </c>
      <c r="M4" s="106">
        <v>0</v>
      </c>
      <c r="N4" s="106">
        <v>0</v>
      </c>
      <c r="O4" s="106">
        <v>0</v>
      </c>
      <c r="P4" s="106">
        <v>0</v>
      </c>
      <c r="Q4" s="106">
        <v>0</v>
      </c>
      <c r="R4" s="106">
        <v>0</v>
      </c>
      <c r="S4" s="98" t="s">
        <v>460</v>
      </c>
    </row>
    <row r="5" spans="1:19" ht="22.5" customHeight="1" x14ac:dyDescent="0.25">
      <c r="A5" s="392"/>
      <c r="B5" s="123" t="s">
        <v>461</v>
      </c>
      <c r="C5" s="127" t="s">
        <v>462</v>
      </c>
      <c r="D5" s="128" t="s">
        <v>463</v>
      </c>
      <c r="E5" s="105" t="s">
        <v>83</v>
      </c>
      <c r="F5" s="106">
        <v>0</v>
      </c>
      <c r="G5" s="106">
        <v>0</v>
      </c>
      <c r="H5" s="106">
        <v>0</v>
      </c>
      <c r="I5" s="309" t="s">
        <v>464</v>
      </c>
      <c r="J5" s="267"/>
      <c r="K5" s="106">
        <v>0</v>
      </c>
      <c r="L5" s="106">
        <v>0</v>
      </c>
      <c r="M5" s="106">
        <v>0</v>
      </c>
      <c r="N5" s="106">
        <v>0</v>
      </c>
      <c r="O5" s="106">
        <v>0</v>
      </c>
      <c r="P5" s="106">
        <v>0</v>
      </c>
      <c r="Q5" s="106">
        <v>0</v>
      </c>
      <c r="R5" s="106">
        <v>0</v>
      </c>
      <c r="S5" s="98" t="s">
        <v>465</v>
      </c>
    </row>
    <row r="6" spans="1:19" ht="22.5" customHeight="1" x14ac:dyDescent="0.25">
      <c r="A6" s="392"/>
      <c r="B6" s="123" t="s">
        <v>171</v>
      </c>
      <c r="C6" s="127" t="s">
        <v>172</v>
      </c>
      <c r="D6" s="128" t="s">
        <v>466</v>
      </c>
      <c r="E6" s="105" t="s">
        <v>174</v>
      </c>
      <c r="F6" s="106">
        <v>0</v>
      </c>
      <c r="G6" s="106">
        <v>0</v>
      </c>
      <c r="H6" s="106">
        <v>0</v>
      </c>
      <c r="I6" s="299" t="s">
        <v>325</v>
      </c>
      <c r="J6" s="268">
        <f>'Прил_ПЭ_Базовая часть_расчет'!J27</f>
        <v>339.5</v>
      </c>
      <c r="K6" s="106">
        <v>0</v>
      </c>
      <c r="L6" s="106">
        <v>0</v>
      </c>
      <c r="M6" s="106">
        <v>0</v>
      </c>
      <c r="N6" s="106">
        <v>0</v>
      </c>
      <c r="O6" s="106">
        <v>0</v>
      </c>
      <c r="P6" s="106">
        <v>0</v>
      </c>
      <c r="Q6" s="106">
        <v>0</v>
      </c>
      <c r="R6" s="106">
        <v>0</v>
      </c>
      <c r="S6" s="98" t="s">
        <v>175</v>
      </c>
    </row>
    <row r="7" spans="1:19" ht="24.75" customHeight="1" thickBot="1" x14ac:dyDescent="0.3">
      <c r="A7" s="393"/>
      <c r="B7" s="135" t="s">
        <v>176</v>
      </c>
      <c r="C7" s="127" t="s">
        <v>177</v>
      </c>
      <c r="D7" s="130" t="s">
        <v>467</v>
      </c>
      <c r="E7" s="109" t="s">
        <v>174</v>
      </c>
      <c r="F7" s="110">
        <v>0</v>
      </c>
      <c r="G7" s="110">
        <v>0</v>
      </c>
      <c r="H7" s="110">
        <v>0</v>
      </c>
      <c r="I7" s="311" t="s">
        <v>327</v>
      </c>
      <c r="J7" s="268">
        <f>'Прил_ПЭ_Базовая часть_расчет'!J28</f>
        <v>7.9</v>
      </c>
      <c r="K7" s="110">
        <v>0</v>
      </c>
      <c r="L7" s="110">
        <v>0</v>
      </c>
      <c r="M7" s="110">
        <v>0</v>
      </c>
      <c r="N7" s="110">
        <v>0</v>
      </c>
      <c r="O7" s="110">
        <v>0</v>
      </c>
      <c r="P7" s="110">
        <v>0</v>
      </c>
      <c r="Q7" s="110">
        <v>0</v>
      </c>
      <c r="R7" s="110">
        <v>0</v>
      </c>
      <c r="S7" s="136" t="s">
        <v>179</v>
      </c>
    </row>
    <row r="8" spans="1:19" ht="88.5" customHeight="1" x14ac:dyDescent="0.25">
      <c r="A8" s="401" t="s">
        <v>468</v>
      </c>
      <c r="B8" s="117" t="s">
        <v>469</v>
      </c>
      <c r="C8" s="118" t="s">
        <v>470</v>
      </c>
      <c r="D8" s="119">
        <v>21</v>
      </c>
      <c r="E8" s="100" t="s">
        <v>83</v>
      </c>
      <c r="F8" s="120">
        <f t="shared" ref="F8:R8" si="1">IFERROR(((SUM(F9:F14))/(F15+F16)),0)</f>
        <v>0</v>
      </c>
      <c r="G8" s="120">
        <f t="shared" si="1"/>
        <v>0</v>
      </c>
      <c r="H8" s="120">
        <f t="shared" si="1"/>
        <v>0</v>
      </c>
      <c r="I8" s="265">
        <f t="shared" si="1"/>
        <v>0</v>
      </c>
      <c r="J8" s="265">
        <f t="shared" si="1"/>
        <v>0</v>
      </c>
      <c r="K8" s="122">
        <f t="shared" si="1"/>
        <v>0</v>
      </c>
      <c r="L8" s="122">
        <f t="shared" si="1"/>
        <v>0</v>
      </c>
      <c r="M8" s="122">
        <f t="shared" si="1"/>
        <v>0</v>
      </c>
      <c r="N8" s="122">
        <f t="shared" si="1"/>
        <v>0</v>
      </c>
      <c r="O8" s="122">
        <f t="shared" si="1"/>
        <v>0</v>
      </c>
      <c r="P8" s="122">
        <f t="shared" si="1"/>
        <v>0</v>
      </c>
      <c r="Q8" s="122">
        <f t="shared" si="1"/>
        <v>0</v>
      </c>
      <c r="R8" s="122">
        <f t="shared" si="1"/>
        <v>0</v>
      </c>
      <c r="S8" s="98" t="s">
        <v>471</v>
      </c>
    </row>
    <row r="9" spans="1:19" ht="22.5" customHeight="1" x14ac:dyDescent="0.25">
      <c r="A9" s="392"/>
      <c r="B9" s="123" t="s">
        <v>472</v>
      </c>
      <c r="C9" s="127" t="s">
        <v>473</v>
      </c>
      <c r="D9" s="128" t="s">
        <v>474</v>
      </c>
      <c r="E9" s="105" t="s">
        <v>83</v>
      </c>
      <c r="F9" s="106">
        <v>0</v>
      </c>
      <c r="G9" s="106">
        <v>0</v>
      </c>
      <c r="H9" s="106">
        <v>0</v>
      </c>
      <c r="I9" s="309" t="s">
        <v>475</v>
      </c>
      <c r="J9" s="267"/>
      <c r="K9" s="106">
        <v>0</v>
      </c>
      <c r="L9" s="106">
        <v>0</v>
      </c>
      <c r="M9" s="106">
        <v>0</v>
      </c>
      <c r="N9" s="106">
        <v>0</v>
      </c>
      <c r="O9" s="106">
        <v>0</v>
      </c>
      <c r="P9" s="106">
        <v>0</v>
      </c>
      <c r="Q9" s="106">
        <v>0</v>
      </c>
      <c r="R9" s="106">
        <v>0</v>
      </c>
      <c r="S9" s="98" t="s">
        <v>108</v>
      </c>
    </row>
    <row r="10" spans="1:19" ht="22.5" customHeight="1" x14ac:dyDescent="0.25">
      <c r="A10" s="392"/>
      <c r="B10" s="123" t="s">
        <v>476</v>
      </c>
      <c r="C10" s="127" t="s">
        <v>477</v>
      </c>
      <c r="D10" s="128" t="s">
        <v>478</v>
      </c>
      <c r="E10" s="105" t="s">
        <v>83</v>
      </c>
      <c r="F10" s="106">
        <v>0</v>
      </c>
      <c r="G10" s="106">
        <v>0</v>
      </c>
      <c r="H10" s="106">
        <v>0</v>
      </c>
      <c r="I10" s="309" t="s">
        <v>479</v>
      </c>
      <c r="J10" s="267"/>
      <c r="K10" s="106">
        <v>0</v>
      </c>
      <c r="L10" s="106">
        <v>0</v>
      </c>
      <c r="M10" s="106">
        <v>0</v>
      </c>
      <c r="N10" s="106">
        <v>0</v>
      </c>
      <c r="O10" s="106">
        <v>0</v>
      </c>
      <c r="P10" s="106">
        <v>0</v>
      </c>
      <c r="Q10" s="106">
        <v>0</v>
      </c>
      <c r="R10" s="106">
        <v>0</v>
      </c>
      <c r="S10" s="98" t="s">
        <v>112</v>
      </c>
    </row>
    <row r="11" spans="1:19" ht="22.5" customHeight="1" x14ac:dyDescent="0.25">
      <c r="A11" s="392"/>
      <c r="B11" s="123" t="s">
        <v>480</v>
      </c>
      <c r="C11" s="127" t="s">
        <v>481</v>
      </c>
      <c r="D11" s="128" t="s">
        <v>482</v>
      </c>
      <c r="E11" s="105" t="s">
        <v>83</v>
      </c>
      <c r="F11" s="106">
        <v>0</v>
      </c>
      <c r="G11" s="106">
        <v>0</v>
      </c>
      <c r="H11" s="106">
        <v>0</v>
      </c>
      <c r="I11" s="309" t="s">
        <v>483</v>
      </c>
      <c r="J11" s="267"/>
      <c r="K11" s="106">
        <v>0</v>
      </c>
      <c r="L11" s="106">
        <v>0</v>
      </c>
      <c r="M11" s="106">
        <v>0</v>
      </c>
      <c r="N11" s="106">
        <v>0</v>
      </c>
      <c r="O11" s="106">
        <v>0</v>
      </c>
      <c r="P11" s="106">
        <v>0</v>
      </c>
      <c r="Q11" s="106">
        <v>0</v>
      </c>
      <c r="R11" s="106">
        <v>0</v>
      </c>
      <c r="S11" s="98" t="s">
        <v>120</v>
      </c>
    </row>
    <row r="12" spans="1:19" ht="22.5" customHeight="1" x14ac:dyDescent="0.25">
      <c r="A12" s="392"/>
      <c r="B12" s="123" t="s">
        <v>484</v>
      </c>
      <c r="C12" s="127" t="s">
        <v>485</v>
      </c>
      <c r="D12" s="128" t="s">
        <v>486</v>
      </c>
      <c r="E12" s="105" t="s">
        <v>83</v>
      </c>
      <c r="F12" s="106">
        <v>0</v>
      </c>
      <c r="G12" s="106">
        <v>0</v>
      </c>
      <c r="H12" s="106">
        <v>0</v>
      </c>
      <c r="I12" s="309" t="s">
        <v>487</v>
      </c>
      <c r="J12" s="267"/>
      <c r="K12" s="106">
        <v>0</v>
      </c>
      <c r="L12" s="106">
        <v>0</v>
      </c>
      <c r="M12" s="106">
        <v>0</v>
      </c>
      <c r="N12" s="106">
        <v>0</v>
      </c>
      <c r="O12" s="106">
        <v>0</v>
      </c>
      <c r="P12" s="106">
        <v>0</v>
      </c>
      <c r="Q12" s="106">
        <v>0</v>
      </c>
      <c r="R12" s="106">
        <v>0</v>
      </c>
      <c r="S12" s="98" t="s">
        <v>488</v>
      </c>
    </row>
    <row r="13" spans="1:19" ht="22.5" customHeight="1" x14ac:dyDescent="0.25">
      <c r="A13" s="392"/>
      <c r="B13" s="123" t="s">
        <v>489</v>
      </c>
      <c r="C13" s="127" t="s">
        <v>490</v>
      </c>
      <c r="D13" s="128" t="s">
        <v>491</v>
      </c>
      <c r="E13" s="105" t="s">
        <v>83</v>
      </c>
      <c r="F13" s="106">
        <v>0</v>
      </c>
      <c r="G13" s="106">
        <v>0</v>
      </c>
      <c r="H13" s="106">
        <v>0</v>
      </c>
      <c r="I13" s="309" t="s">
        <v>492</v>
      </c>
      <c r="J13" s="267"/>
      <c r="K13" s="106">
        <v>0</v>
      </c>
      <c r="L13" s="106">
        <v>0</v>
      </c>
      <c r="M13" s="106">
        <v>0</v>
      </c>
      <c r="N13" s="106">
        <v>0</v>
      </c>
      <c r="O13" s="106">
        <v>0</v>
      </c>
      <c r="P13" s="106">
        <v>0</v>
      </c>
      <c r="Q13" s="106">
        <v>0</v>
      </c>
      <c r="R13" s="106">
        <v>0</v>
      </c>
      <c r="S13" s="98" t="s">
        <v>493</v>
      </c>
    </row>
    <row r="14" spans="1:19" ht="22.5" customHeight="1" x14ac:dyDescent="0.25">
      <c r="A14" s="392"/>
      <c r="B14" s="123" t="s">
        <v>494</v>
      </c>
      <c r="C14" s="127" t="s">
        <v>495</v>
      </c>
      <c r="D14" s="128" t="s">
        <v>496</v>
      </c>
      <c r="E14" s="105" t="s">
        <v>83</v>
      </c>
      <c r="F14" s="106">
        <v>0</v>
      </c>
      <c r="G14" s="106">
        <v>0</v>
      </c>
      <c r="H14" s="106">
        <v>0</v>
      </c>
      <c r="I14" s="309" t="s">
        <v>497</v>
      </c>
      <c r="J14" s="267"/>
      <c r="K14" s="106">
        <v>0</v>
      </c>
      <c r="L14" s="106">
        <v>0</v>
      </c>
      <c r="M14" s="106">
        <v>0</v>
      </c>
      <c r="N14" s="106">
        <v>0</v>
      </c>
      <c r="O14" s="106">
        <v>0</v>
      </c>
      <c r="P14" s="106">
        <v>0</v>
      </c>
      <c r="Q14" s="106">
        <v>0</v>
      </c>
      <c r="R14" s="106">
        <v>0</v>
      </c>
      <c r="S14" s="98" t="s">
        <v>498</v>
      </c>
    </row>
    <row r="15" spans="1:19" ht="22.5" customHeight="1" x14ac:dyDescent="0.25">
      <c r="A15" s="392"/>
      <c r="B15" s="123" t="s">
        <v>171</v>
      </c>
      <c r="C15" s="127" t="s">
        <v>172</v>
      </c>
      <c r="D15" s="128" t="s">
        <v>499</v>
      </c>
      <c r="E15" s="105" t="s">
        <v>174</v>
      </c>
      <c r="F15" s="106">
        <v>0</v>
      </c>
      <c r="G15" s="106">
        <v>0</v>
      </c>
      <c r="H15" s="106">
        <v>0</v>
      </c>
      <c r="I15" s="299" t="s">
        <v>325</v>
      </c>
      <c r="J15" s="268">
        <f>'Прил_ПЭ_Базовая часть_расчет'!J27</f>
        <v>339.5</v>
      </c>
      <c r="K15" s="106">
        <v>0</v>
      </c>
      <c r="L15" s="106">
        <v>0</v>
      </c>
      <c r="M15" s="106">
        <v>0</v>
      </c>
      <c r="N15" s="106">
        <v>0</v>
      </c>
      <c r="O15" s="106">
        <v>0</v>
      </c>
      <c r="P15" s="106">
        <v>0</v>
      </c>
      <c r="Q15" s="106">
        <v>0</v>
      </c>
      <c r="R15" s="106">
        <v>0</v>
      </c>
      <c r="S15" s="98" t="s">
        <v>175</v>
      </c>
    </row>
    <row r="16" spans="1:19" ht="23.25" customHeight="1" thickBot="1" x14ac:dyDescent="0.3">
      <c r="A16" s="393"/>
      <c r="B16" s="129" t="s">
        <v>176</v>
      </c>
      <c r="C16" s="143" t="s">
        <v>177</v>
      </c>
      <c r="D16" s="144" t="s">
        <v>500</v>
      </c>
      <c r="E16" s="131" t="s">
        <v>174</v>
      </c>
      <c r="F16" s="132">
        <v>0</v>
      </c>
      <c r="G16" s="132">
        <v>0</v>
      </c>
      <c r="H16" s="132">
        <v>0</v>
      </c>
      <c r="I16" s="310" t="s">
        <v>327</v>
      </c>
      <c r="J16" s="269">
        <f>'Прил_ПЭ_Базовая часть_расчет'!J28</f>
        <v>7.9</v>
      </c>
      <c r="K16" s="132">
        <v>0</v>
      </c>
      <c r="L16" s="132">
        <v>0</v>
      </c>
      <c r="M16" s="132">
        <v>0</v>
      </c>
      <c r="N16" s="132">
        <v>0</v>
      </c>
      <c r="O16" s="132">
        <v>0</v>
      </c>
      <c r="P16" s="132">
        <v>0</v>
      </c>
      <c r="Q16" s="132">
        <v>0</v>
      </c>
      <c r="R16" s="132">
        <v>0</v>
      </c>
      <c r="S16" s="133" t="s">
        <v>179</v>
      </c>
    </row>
    <row r="17" spans="1:19" ht="90" customHeight="1" x14ac:dyDescent="0.25">
      <c r="A17" s="401" t="s">
        <v>501</v>
      </c>
      <c r="B17" s="117" t="s">
        <v>502</v>
      </c>
      <c r="C17" s="118" t="s">
        <v>503</v>
      </c>
      <c r="D17" s="119">
        <v>22</v>
      </c>
      <c r="E17" s="100" t="s">
        <v>169</v>
      </c>
      <c r="F17" s="120">
        <f>IF(SUM(F18:F23)&gt;SUM(F26:F31),"ОШИБКА",IFERROR(((SUM(F18:F23))/(SUM(F26:F31)))*100,0))</f>
        <v>0</v>
      </c>
      <c r="G17" s="120">
        <f>IF(SUM(G18:G23)&gt;SUM(G26:G31),"ОШИБКА",IFERROR(((SUM(G18:G23))/(SUM(G26:G31)))*100,0))</f>
        <v>0</v>
      </c>
      <c r="H17" s="120">
        <f>IF(SUM(H18:H23)&gt;SUM(H26:H31),"ОШИБКА",IFERROR(((SUM(H18:H23))/(SUM(H26:H31)))*100,0))</f>
        <v>0</v>
      </c>
      <c r="I17" s="121">
        <f>IFERROR((I18+I22)/SUM(I26:I31)*100,0)</f>
        <v>0</v>
      </c>
      <c r="J17" s="121">
        <f>IF(SUM(J18:J22)&gt;SUM(J26:J31),"ОШИБКА",IFERROR(((SUM(J18:J22))/(SUM(J26:J31)))*100,0))</f>
        <v>0</v>
      </c>
      <c r="K17" s="122">
        <f t="shared" ref="K17:R17" si="2">IF(SUM(K18:K23)&gt;SUM(K26:K31),"ОШИБКА",IFERROR(((SUM(K18:K23))/(SUM(K26:K31)))*100,0))</f>
        <v>0</v>
      </c>
      <c r="L17" s="122">
        <f t="shared" si="2"/>
        <v>0</v>
      </c>
      <c r="M17" s="122">
        <f t="shared" si="2"/>
        <v>0</v>
      </c>
      <c r="N17" s="122">
        <f t="shared" si="2"/>
        <v>0</v>
      </c>
      <c r="O17" s="122">
        <f t="shared" si="2"/>
        <v>0</v>
      </c>
      <c r="P17" s="122">
        <f t="shared" si="2"/>
        <v>0</v>
      </c>
      <c r="Q17" s="122">
        <f t="shared" si="2"/>
        <v>0</v>
      </c>
      <c r="R17" s="122">
        <f t="shared" si="2"/>
        <v>0</v>
      </c>
      <c r="S17" s="183" t="s">
        <v>446</v>
      </c>
    </row>
    <row r="18" spans="1:19" ht="22.5" customHeight="1" x14ac:dyDescent="0.25">
      <c r="A18" s="392"/>
      <c r="B18" s="127" t="s">
        <v>504</v>
      </c>
      <c r="C18" s="127" t="s">
        <v>505</v>
      </c>
      <c r="D18" s="128" t="s">
        <v>506</v>
      </c>
      <c r="E18" s="105" t="s">
        <v>174</v>
      </c>
      <c r="F18" s="106">
        <v>0</v>
      </c>
      <c r="G18" s="106">
        <v>0</v>
      </c>
      <c r="H18" s="106">
        <v>0</v>
      </c>
      <c r="I18" s="308" t="s">
        <v>507</v>
      </c>
      <c r="J18" s="263"/>
      <c r="K18" s="106">
        <v>0</v>
      </c>
      <c r="L18" s="106">
        <v>0</v>
      </c>
      <c r="M18" s="106">
        <v>0</v>
      </c>
      <c r="N18" s="106">
        <v>0</v>
      </c>
      <c r="O18" s="106">
        <v>0</v>
      </c>
      <c r="P18" s="106">
        <v>0</v>
      </c>
      <c r="Q18" s="106">
        <v>0</v>
      </c>
      <c r="R18" s="106">
        <v>0</v>
      </c>
      <c r="S18" s="98" t="s">
        <v>508</v>
      </c>
    </row>
    <row r="19" spans="1:19" ht="45" customHeight="1" x14ac:dyDescent="0.25">
      <c r="A19" s="392"/>
      <c r="B19" s="127" t="s">
        <v>509</v>
      </c>
      <c r="C19" s="127" t="s">
        <v>219</v>
      </c>
      <c r="D19" s="128" t="s">
        <v>510</v>
      </c>
      <c r="E19" s="105" t="s">
        <v>174</v>
      </c>
      <c r="F19" s="106"/>
      <c r="G19" s="106"/>
      <c r="H19" s="106"/>
      <c r="I19" s="308" t="s">
        <v>511</v>
      </c>
      <c r="J19" s="263"/>
      <c r="K19" s="106"/>
      <c r="L19" s="106"/>
      <c r="M19" s="106"/>
      <c r="N19" s="106"/>
      <c r="O19" s="106"/>
      <c r="P19" s="106"/>
      <c r="Q19" s="106"/>
      <c r="R19" s="106"/>
      <c r="S19" s="98" t="s">
        <v>512</v>
      </c>
    </row>
    <row r="20" spans="1:19" ht="35.1" customHeight="1" x14ac:dyDescent="0.25">
      <c r="A20" s="392"/>
      <c r="B20" s="127" t="s">
        <v>513</v>
      </c>
      <c r="C20" s="127" t="s">
        <v>219</v>
      </c>
      <c r="D20" s="128" t="s">
        <v>514</v>
      </c>
      <c r="E20" s="105" t="s">
        <v>174</v>
      </c>
      <c r="F20" s="106"/>
      <c r="G20" s="106"/>
      <c r="H20" s="106"/>
      <c r="I20" s="308" t="s">
        <v>515</v>
      </c>
      <c r="J20" s="263"/>
      <c r="K20" s="106"/>
      <c r="L20" s="106"/>
      <c r="M20" s="106"/>
      <c r="N20" s="106"/>
      <c r="O20" s="106"/>
      <c r="P20" s="106"/>
      <c r="Q20" s="106"/>
      <c r="R20" s="106"/>
      <c r="S20" s="98" t="s">
        <v>516</v>
      </c>
    </row>
    <row r="21" spans="1:19" ht="33.75" customHeight="1" x14ac:dyDescent="0.25">
      <c r="A21" s="392"/>
      <c r="B21" s="127" t="s">
        <v>517</v>
      </c>
      <c r="C21" s="127" t="s">
        <v>219</v>
      </c>
      <c r="D21" s="128" t="s">
        <v>518</v>
      </c>
      <c r="E21" s="105" t="s">
        <v>174</v>
      </c>
      <c r="F21" s="106"/>
      <c r="G21" s="106"/>
      <c r="H21" s="106"/>
      <c r="I21" s="308" t="s">
        <v>519</v>
      </c>
      <c r="J21" s="263"/>
      <c r="K21" s="106"/>
      <c r="L21" s="106"/>
      <c r="M21" s="106"/>
      <c r="N21" s="106"/>
      <c r="O21" s="106"/>
      <c r="P21" s="106"/>
      <c r="Q21" s="106"/>
      <c r="R21" s="106"/>
      <c r="S21" s="98" t="s">
        <v>520</v>
      </c>
    </row>
    <row r="22" spans="1:19" ht="22.5" customHeight="1" x14ac:dyDescent="0.25">
      <c r="A22" s="392"/>
      <c r="B22" s="127" t="s">
        <v>521</v>
      </c>
      <c r="C22" s="127" t="s">
        <v>522</v>
      </c>
      <c r="D22" s="128" t="s">
        <v>523</v>
      </c>
      <c r="E22" s="105" t="s">
        <v>174</v>
      </c>
      <c r="F22" s="106"/>
      <c r="G22" s="106"/>
      <c r="H22" s="106"/>
      <c r="I22" s="308" t="s">
        <v>524</v>
      </c>
      <c r="J22" s="314">
        <f>SUM(J23:J25)</f>
        <v>0</v>
      </c>
      <c r="K22" s="106"/>
      <c r="L22" s="106"/>
      <c r="M22" s="106"/>
      <c r="N22" s="106"/>
      <c r="O22" s="106"/>
      <c r="P22" s="106"/>
      <c r="Q22" s="106"/>
      <c r="R22" s="106"/>
      <c r="S22" s="315" t="s">
        <v>525</v>
      </c>
    </row>
    <row r="23" spans="1:19" ht="45" customHeight="1" x14ac:dyDescent="0.25">
      <c r="A23" s="392"/>
      <c r="B23" s="127" t="s">
        <v>526</v>
      </c>
      <c r="C23" s="127" t="s">
        <v>527</v>
      </c>
      <c r="D23" s="128" t="s">
        <v>528</v>
      </c>
      <c r="E23" s="105" t="s">
        <v>174</v>
      </c>
      <c r="F23" s="106">
        <v>0</v>
      </c>
      <c r="G23" s="106">
        <v>0</v>
      </c>
      <c r="H23" s="106">
        <v>0</v>
      </c>
      <c r="I23" s="308" t="s">
        <v>529</v>
      </c>
      <c r="J23" s="263"/>
      <c r="K23" s="106">
        <v>0</v>
      </c>
      <c r="L23" s="106">
        <v>0</v>
      </c>
      <c r="M23" s="106">
        <v>0</v>
      </c>
      <c r="N23" s="106">
        <v>0</v>
      </c>
      <c r="O23" s="106">
        <v>0</v>
      </c>
      <c r="P23" s="106">
        <v>0</v>
      </c>
      <c r="Q23" s="106">
        <v>0</v>
      </c>
      <c r="R23" s="106">
        <v>0</v>
      </c>
      <c r="S23" s="98" t="s">
        <v>530</v>
      </c>
    </row>
    <row r="24" spans="1:19" ht="33.75" customHeight="1" x14ac:dyDescent="0.25">
      <c r="A24" s="392"/>
      <c r="B24" s="127" t="s">
        <v>531</v>
      </c>
      <c r="C24" s="127" t="s">
        <v>532</v>
      </c>
      <c r="D24" s="128" t="s">
        <v>533</v>
      </c>
      <c r="E24" s="105" t="s">
        <v>174</v>
      </c>
      <c r="F24" s="106"/>
      <c r="G24" s="106"/>
      <c r="H24" s="106"/>
      <c r="I24" s="308" t="s">
        <v>534</v>
      </c>
      <c r="J24" s="263"/>
      <c r="K24" s="106"/>
      <c r="L24" s="106"/>
      <c r="M24" s="106"/>
      <c r="N24" s="106"/>
      <c r="O24" s="106"/>
      <c r="P24" s="106"/>
      <c r="Q24" s="106"/>
      <c r="R24" s="106"/>
      <c r="S24" s="98" t="s">
        <v>535</v>
      </c>
    </row>
    <row r="25" spans="1:19" ht="33.75" customHeight="1" x14ac:dyDescent="0.25">
      <c r="A25" s="392"/>
      <c r="B25" s="127" t="s">
        <v>536</v>
      </c>
      <c r="C25" s="127" t="s">
        <v>537</v>
      </c>
      <c r="D25" s="128" t="s">
        <v>538</v>
      </c>
      <c r="E25" s="105" t="s">
        <v>174</v>
      </c>
      <c r="F25" s="106"/>
      <c r="G25" s="106"/>
      <c r="H25" s="106"/>
      <c r="I25" s="308" t="s">
        <v>539</v>
      </c>
      <c r="J25" s="263"/>
      <c r="K25" s="106"/>
      <c r="L25" s="106"/>
      <c r="M25" s="106"/>
      <c r="N25" s="106"/>
      <c r="O25" s="106"/>
      <c r="P25" s="106"/>
      <c r="Q25" s="106"/>
      <c r="R25" s="106"/>
      <c r="S25" s="98" t="s">
        <v>540</v>
      </c>
    </row>
    <row r="26" spans="1:19" x14ac:dyDescent="0.25">
      <c r="A26" s="392"/>
      <c r="B26" s="123" t="s">
        <v>342</v>
      </c>
      <c r="C26" s="127" t="s">
        <v>343</v>
      </c>
      <c r="D26" s="128" t="s">
        <v>541</v>
      </c>
      <c r="E26" s="105" t="s">
        <v>174</v>
      </c>
      <c r="F26" s="106">
        <v>0</v>
      </c>
      <c r="G26" s="106">
        <v>0</v>
      </c>
      <c r="H26" s="106">
        <v>0</v>
      </c>
      <c r="I26" s="308" t="s">
        <v>345</v>
      </c>
      <c r="J26" s="270">
        <f>'Прил_ПЭ_Базовая часть_расчет'!J42</f>
        <v>5043</v>
      </c>
      <c r="K26" s="106">
        <v>0</v>
      </c>
      <c r="L26" s="106">
        <v>0</v>
      </c>
      <c r="M26" s="106">
        <v>0</v>
      </c>
      <c r="N26" s="106">
        <v>0</v>
      </c>
      <c r="O26" s="106">
        <v>0</v>
      </c>
      <c r="P26" s="106">
        <v>0</v>
      </c>
      <c r="Q26" s="106">
        <v>0</v>
      </c>
      <c r="R26" s="106">
        <v>0</v>
      </c>
      <c r="S26" s="98" t="s">
        <v>228</v>
      </c>
    </row>
    <row r="27" spans="1:19" x14ac:dyDescent="0.25">
      <c r="A27" s="392"/>
      <c r="B27" s="123" t="s">
        <v>346</v>
      </c>
      <c r="C27" s="127" t="s">
        <v>347</v>
      </c>
      <c r="D27" s="128" t="s">
        <v>542</v>
      </c>
      <c r="E27" s="105" t="s">
        <v>174</v>
      </c>
      <c r="F27" s="106">
        <v>0</v>
      </c>
      <c r="G27" s="106">
        <v>0</v>
      </c>
      <c r="H27" s="106">
        <v>0</v>
      </c>
      <c r="I27" s="308" t="s">
        <v>349</v>
      </c>
      <c r="J27" s="270">
        <f>'Прил_ПЭ_Базовая часть_расчет'!J43</f>
        <v>42</v>
      </c>
      <c r="K27" s="106">
        <v>0</v>
      </c>
      <c r="L27" s="106">
        <v>0</v>
      </c>
      <c r="M27" s="106">
        <v>0</v>
      </c>
      <c r="N27" s="106">
        <v>0</v>
      </c>
      <c r="O27" s="106">
        <v>0</v>
      </c>
      <c r="P27" s="106">
        <v>0</v>
      </c>
      <c r="Q27" s="106">
        <v>0</v>
      </c>
      <c r="R27" s="106">
        <v>0</v>
      </c>
      <c r="S27" s="98" t="s">
        <v>232</v>
      </c>
    </row>
    <row r="28" spans="1:19" x14ac:dyDescent="0.25">
      <c r="A28" s="392"/>
      <c r="B28" s="123" t="s">
        <v>350</v>
      </c>
      <c r="C28" s="127" t="s">
        <v>351</v>
      </c>
      <c r="D28" s="128" t="s">
        <v>543</v>
      </c>
      <c r="E28" s="105" t="s">
        <v>174</v>
      </c>
      <c r="F28" s="106">
        <v>0</v>
      </c>
      <c r="G28" s="106">
        <v>0</v>
      </c>
      <c r="H28" s="106">
        <v>0</v>
      </c>
      <c r="I28" s="308" t="s">
        <v>353</v>
      </c>
      <c r="J28" s="270">
        <f>'Прил_ПЭ_Базовая часть_расчет'!J44</f>
        <v>857</v>
      </c>
      <c r="K28" s="106">
        <v>0</v>
      </c>
      <c r="L28" s="106">
        <v>0</v>
      </c>
      <c r="M28" s="106">
        <v>0</v>
      </c>
      <c r="N28" s="106">
        <v>0</v>
      </c>
      <c r="O28" s="106">
        <v>0</v>
      </c>
      <c r="P28" s="106">
        <v>0</v>
      </c>
      <c r="Q28" s="106">
        <v>0</v>
      </c>
      <c r="R28" s="106">
        <v>0</v>
      </c>
      <c r="S28" s="98" t="s">
        <v>236</v>
      </c>
    </row>
    <row r="29" spans="1:19" ht="22.5" customHeight="1" x14ac:dyDescent="0.25">
      <c r="A29" s="392"/>
      <c r="B29" s="123" t="s">
        <v>354</v>
      </c>
      <c r="C29" s="127" t="s">
        <v>355</v>
      </c>
      <c r="D29" s="128" t="s">
        <v>544</v>
      </c>
      <c r="E29" s="105" t="s">
        <v>174</v>
      </c>
      <c r="F29" s="106">
        <v>0</v>
      </c>
      <c r="G29" s="106">
        <v>0</v>
      </c>
      <c r="H29" s="106">
        <v>0</v>
      </c>
      <c r="I29" s="308" t="s">
        <v>357</v>
      </c>
      <c r="J29" s="263"/>
      <c r="K29" s="106">
        <v>0</v>
      </c>
      <c r="L29" s="106">
        <v>0</v>
      </c>
      <c r="M29" s="106">
        <v>0</v>
      </c>
      <c r="N29" s="106">
        <v>0</v>
      </c>
      <c r="O29" s="106">
        <v>0</v>
      </c>
      <c r="P29" s="106">
        <v>0</v>
      </c>
      <c r="Q29" s="106">
        <v>0</v>
      </c>
      <c r="R29" s="106">
        <v>0</v>
      </c>
      <c r="S29" s="98" t="s">
        <v>358</v>
      </c>
    </row>
    <row r="30" spans="1:19" x14ac:dyDescent="0.25">
      <c r="A30" s="392"/>
      <c r="B30" s="123" t="s">
        <v>359</v>
      </c>
      <c r="C30" s="127" t="s">
        <v>360</v>
      </c>
      <c r="D30" s="130" t="s">
        <v>545</v>
      </c>
      <c r="E30" s="105" t="s">
        <v>174</v>
      </c>
      <c r="F30" s="106">
        <v>0</v>
      </c>
      <c r="G30" s="106">
        <v>0</v>
      </c>
      <c r="H30" s="106">
        <v>0</v>
      </c>
      <c r="I30" s="308" t="s">
        <v>362</v>
      </c>
      <c r="J30" s="263"/>
      <c r="K30" s="106">
        <v>0</v>
      </c>
      <c r="L30" s="106">
        <v>0</v>
      </c>
      <c r="M30" s="106">
        <v>0</v>
      </c>
      <c r="N30" s="106">
        <v>0</v>
      </c>
      <c r="O30" s="106">
        <v>0</v>
      </c>
      <c r="P30" s="106">
        <v>0</v>
      </c>
      <c r="Q30" s="106">
        <v>0</v>
      </c>
      <c r="R30" s="106">
        <v>0</v>
      </c>
      <c r="S30" s="98" t="s">
        <v>363</v>
      </c>
    </row>
    <row r="31" spans="1:19" ht="23.25" customHeight="1" thickBot="1" x14ac:dyDescent="0.3">
      <c r="A31" s="393"/>
      <c r="B31" s="129" t="s">
        <v>364</v>
      </c>
      <c r="C31" s="143" t="s">
        <v>365</v>
      </c>
      <c r="D31" s="144" t="s">
        <v>546</v>
      </c>
      <c r="E31" s="131" t="s">
        <v>174</v>
      </c>
      <c r="F31" s="132">
        <v>0</v>
      </c>
      <c r="G31" s="132">
        <v>0</v>
      </c>
      <c r="H31" s="132">
        <v>0</v>
      </c>
      <c r="I31" s="316" t="s">
        <v>367</v>
      </c>
      <c r="J31" s="317"/>
      <c r="K31" s="132">
        <v>0</v>
      </c>
      <c r="L31" s="132">
        <v>0</v>
      </c>
      <c r="M31" s="132">
        <v>0</v>
      </c>
      <c r="N31" s="132">
        <v>0</v>
      </c>
      <c r="O31" s="132">
        <v>0</v>
      </c>
      <c r="P31" s="132">
        <v>0</v>
      </c>
      <c r="Q31" s="132">
        <v>0</v>
      </c>
      <c r="R31" s="132">
        <v>0</v>
      </c>
      <c r="S31" s="133" t="s">
        <v>368</v>
      </c>
    </row>
    <row r="32" spans="1:19" ht="189" customHeight="1" x14ac:dyDescent="0.25">
      <c r="A32" s="401" t="s">
        <v>547</v>
      </c>
      <c r="B32" s="117" t="s">
        <v>548</v>
      </c>
      <c r="C32" s="184" t="s">
        <v>549</v>
      </c>
      <c r="D32" s="119">
        <v>23</v>
      </c>
      <c r="E32" s="100" t="s">
        <v>169</v>
      </c>
      <c r="F32" s="137">
        <f>IF(F33&lt;(F34+F35),"ОШИБКА",IFERROR((MAX((F36*F33-F34-F35),-(F36*F33-F34)))/F33,0)*100)</f>
        <v>0</v>
      </c>
      <c r="G32" s="137">
        <f>IF(G33&lt;(G34+G35),"ОШИБКА",IFERROR((MAX((G36*G33-G34-G35),-(G36*G33-G34)))/G33,0)*100)</f>
        <v>0</v>
      </c>
      <c r="H32" s="137">
        <f>IF(H33&lt;(H34+H35),"ОШИБКА",IFERROR((MAX((H36*H33-H34-H35),-(H36*H33-H34)))/H33,0)*100)</f>
        <v>0</v>
      </c>
      <c r="I32" s="187">
        <f>IFERROR(IF(I33&lt;(I34+I35),"ОШИБКА",IFERROR((I36*I33+((-1)^I36)*(I34+I35))/I33,0)*100),0)</f>
        <v>0</v>
      </c>
      <c r="J32" s="187">
        <f>IFERROR(IF(J33&lt;(J34+J35),"ОШИБКА",IFERROR((J36*J33+((-1)^J36)*(J34+J35))/J33,0)*100),0)</f>
        <v>0</v>
      </c>
      <c r="K32" s="139">
        <f t="shared" ref="K32:R32" si="3">IF(K33&lt;(K34+K35),"ОШИБКА",IFERROR((MAX((K36*K33-K34-K35),-(K36*K33-K34)))/K33,0)*100)</f>
        <v>0</v>
      </c>
      <c r="L32" s="139">
        <f t="shared" si="3"/>
        <v>0</v>
      </c>
      <c r="M32" s="139">
        <f t="shared" si="3"/>
        <v>0</v>
      </c>
      <c r="N32" s="139">
        <f t="shared" si="3"/>
        <v>0</v>
      </c>
      <c r="O32" s="139">
        <f t="shared" si="3"/>
        <v>0</v>
      </c>
      <c r="P32" s="139">
        <f t="shared" si="3"/>
        <v>0</v>
      </c>
      <c r="Q32" s="139">
        <f t="shared" si="3"/>
        <v>0</v>
      </c>
      <c r="R32" s="139">
        <f t="shared" si="3"/>
        <v>0</v>
      </c>
      <c r="S32" s="183" t="s">
        <v>447</v>
      </c>
    </row>
    <row r="33" spans="1:19" x14ac:dyDescent="0.25">
      <c r="A33" s="392"/>
      <c r="B33" s="127" t="s">
        <v>550</v>
      </c>
      <c r="C33" s="127" t="s">
        <v>551</v>
      </c>
      <c r="D33" s="128" t="s">
        <v>552</v>
      </c>
      <c r="E33" s="105" t="s">
        <v>174</v>
      </c>
      <c r="F33" s="106">
        <v>0</v>
      </c>
      <c r="G33" s="106">
        <v>0</v>
      </c>
      <c r="H33" s="106">
        <v>0</v>
      </c>
      <c r="I33" s="302" t="s">
        <v>553</v>
      </c>
      <c r="J33" s="263"/>
      <c r="K33" s="106">
        <v>0</v>
      </c>
      <c r="L33" s="106">
        <v>0</v>
      </c>
      <c r="M33" s="106">
        <v>0</v>
      </c>
      <c r="N33" s="106">
        <v>0</v>
      </c>
      <c r="O33" s="106">
        <v>0</v>
      </c>
      <c r="P33" s="106">
        <v>0</v>
      </c>
      <c r="Q33" s="106">
        <v>0</v>
      </c>
      <c r="R33" s="106">
        <v>0</v>
      </c>
      <c r="S33" s="98" t="s">
        <v>554</v>
      </c>
    </row>
    <row r="34" spans="1:19" ht="22.5" customHeight="1" x14ac:dyDescent="0.25">
      <c r="A34" s="392"/>
      <c r="B34" s="127" t="s">
        <v>555</v>
      </c>
      <c r="C34" s="127" t="s">
        <v>556</v>
      </c>
      <c r="D34" s="128" t="s">
        <v>557</v>
      </c>
      <c r="E34" s="105" t="s">
        <v>174</v>
      </c>
      <c r="F34" s="106">
        <v>0</v>
      </c>
      <c r="G34" s="106">
        <v>0</v>
      </c>
      <c r="H34" s="106">
        <v>0</v>
      </c>
      <c r="I34" s="302" t="s">
        <v>558</v>
      </c>
      <c r="J34" s="263"/>
      <c r="K34" s="106">
        <v>0</v>
      </c>
      <c r="L34" s="106">
        <v>0</v>
      </c>
      <c r="M34" s="106">
        <v>0</v>
      </c>
      <c r="N34" s="106">
        <v>0</v>
      </c>
      <c r="O34" s="106">
        <v>0</v>
      </c>
      <c r="P34" s="106">
        <v>0</v>
      </c>
      <c r="Q34" s="106">
        <v>0</v>
      </c>
      <c r="R34" s="106">
        <v>0</v>
      </c>
      <c r="S34" s="98" t="s">
        <v>559</v>
      </c>
    </row>
    <row r="35" spans="1:19" ht="22.5" customHeight="1" x14ac:dyDescent="0.25">
      <c r="A35" s="392"/>
      <c r="B35" s="127" t="s">
        <v>560</v>
      </c>
      <c r="C35" s="127" t="s">
        <v>561</v>
      </c>
      <c r="D35" s="128" t="s">
        <v>562</v>
      </c>
      <c r="E35" s="105" t="s">
        <v>174</v>
      </c>
      <c r="F35" s="106">
        <v>0</v>
      </c>
      <c r="G35" s="106">
        <v>0</v>
      </c>
      <c r="H35" s="106">
        <v>0</v>
      </c>
      <c r="I35" s="302" t="s">
        <v>563</v>
      </c>
      <c r="J35" s="263"/>
      <c r="K35" s="106">
        <v>0</v>
      </c>
      <c r="L35" s="106">
        <v>0</v>
      </c>
      <c r="M35" s="106">
        <v>0</v>
      </c>
      <c r="N35" s="106">
        <v>0</v>
      </c>
      <c r="O35" s="106">
        <v>0</v>
      </c>
      <c r="P35" s="106">
        <v>0</v>
      </c>
      <c r="Q35" s="106">
        <v>0</v>
      </c>
      <c r="R35" s="106">
        <v>0</v>
      </c>
      <c r="S35" s="98" t="s">
        <v>564</v>
      </c>
    </row>
    <row r="36" spans="1:19" ht="21.75" customHeight="1" thickBot="1" x14ac:dyDescent="0.3">
      <c r="A36" s="393"/>
      <c r="B36" s="140" t="s">
        <v>565</v>
      </c>
      <c r="C36" s="140" t="s">
        <v>566</v>
      </c>
      <c r="D36" s="130" t="s">
        <v>567</v>
      </c>
      <c r="E36" s="109"/>
      <c r="F36" s="109">
        <v>0</v>
      </c>
      <c r="G36" s="109">
        <v>0</v>
      </c>
      <c r="H36" s="109">
        <v>0</v>
      </c>
      <c r="I36" s="313" t="s">
        <v>568</v>
      </c>
      <c r="J36" s="9"/>
      <c r="K36" s="109">
        <v>0</v>
      </c>
      <c r="L36" s="109">
        <v>0</v>
      </c>
      <c r="M36" s="109">
        <v>0</v>
      </c>
      <c r="N36" s="109">
        <v>0</v>
      </c>
      <c r="O36" s="109">
        <v>0</v>
      </c>
      <c r="P36" s="109">
        <v>0</v>
      </c>
      <c r="Q36" s="109">
        <v>0</v>
      </c>
      <c r="R36" s="109">
        <v>0</v>
      </c>
      <c r="S36" s="136" t="s">
        <v>566</v>
      </c>
    </row>
    <row r="37" spans="1:19" ht="121.5" customHeight="1" x14ac:dyDescent="0.25">
      <c r="A37" s="401" t="s">
        <v>569</v>
      </c>
      <c r="B37" s="117" t="s">
        <v>570</v>
      </c>
      <c r="C37" s="118" t="s">
        <v>571</v>
      </c>
      <c r="D37" s="119">
        <v>24</v>
      </c>
      <c r="E37" s="100" t="s">
        <v>169</v>
      </c>
      <c r="F37" s="120">
        <f>IF(SUM(F44:F49)&lt;SUM(F38:F43),"ОШИБКА",IFERROR(((SUM(F38:F43))/(SUM(F44:F49))),0)*100)</f>
        <v>0</v>
      </c>
      <c r="G37" s="120">
        <f>IF(SUM(G44:G49)&lt;SUM(G38:G43),"ОШИБКА",IFERROR(((SUM(G38:G43))/(SUM(G44:G49))),0)*100)</f>
        <v>0</v>
      </c>
      <c r="H37" s="120">
        <f>IF(SUM(H44:H49)&lt;SUM(H38:H43),"ОШИБКА",IFERROR(((SUM(H38:H43))/(SUM(H44:H49))),0)*100)</f>
        <v>0</v>
      </c>
      <c r="I37" s="265">
        <f>IF(SUM(I44:I49)&lt;SUM(I38:I39,I41:I43),"ОШИБКА",IFERROR(((SUM(I38:I39,I41:I43))/(SUM(I44:I49))),0)*100)</f>
        <v>0</v>
      </c>
      <c r="J37" s="265">
        <f>IF(SUM(J44:J49)&lt;SUM(J38:J39,J41:J43),"ОШИБКА",IFERROR(((SUM(J38:J39,J41:J43))/(SUM(J44:J49))),0)*100)</f>
        <v>0</v>
      </c>
      <c r="K37" s="122">
        <f t="shared" ref="K37:R37" si="4">IF(SUM(K44:K49)&lt;SUM(K38:K43),"ОШИБКА",IFERROR(((SUM(K38:K43))/(SUM(K44:K49))),0)*100)</f>
        <v>0</v>
      </c>
      <c r="L37" s="122">
        <f t="shared" si="4"/>
        <v>0</v>
      </c>
      <c r="M37" s="122">
        <f t="shared" si="4"/>
        <v>0</v>
      </c>
      <c r="N37" s="122">
        <f t="shared" si="4"/>
        <v>0</v>
      </c>
      <c r="O37" s="122">
        <f t="shared" si="4"/>
        <v>0</v>
      </c>
      <c r="P37" s="122">
        <f t="shared" si="4"/>
        <v>0</v>
      </c>
      <c r="Q37" s="122">
        <f t="shared" si="4"/>
        <v>0</v>
      </c>
      <c r="R37" s="122">
        <f t="shared" si="4"/>
        <v>0</v>
      </c>
      <c r="S37" s="98" t="s">
        <v>572</v>
      </c>
    </row>
    <row r="38" spans="1:19" ht="22.5" customHeight="1" x14ac:dyDescent="0.25">
      <c r="A38" s="392"/>
      <c r="B38" s="127" t="s">
        <v>573</v>
      </c>
      <c r="C38" s="127" t="s">
        <v>574</v>
      </c>
      <c r="D38" s="128" t="s">
        <v>575</v>
      </c>
      <c r="E38" s="105" t="s">
        <v>174</v>
      </c>
      <c r="F38" s="106">
        <v>0</v>
      </c>
      <c r="G38" s="106">
        <v>0</v>
      </c>
      <c r="H38" s="106">
        <v>0</v>
      </c>
      <c r="I38" s="308" t="s">
        <v>576</v>
      </c>
      <c r="J38" s="263"/>
      <c r="K38" s="106">
        <v>0</v>
      </c>
      <c r="L38" s="106">
        <v>0</v>
      </c>
      <c r="M38" s="106">
        <v>0</v>
      </c>
      <c r="N38" s="106">
        <v>0</v>
      </c>
      <c r="O38" s="106">
        <v>0</v>
      </c>
      <c r="P38" s="106">
        <v>0</v>
      </c>
      <c r="Q38" s="106">
        <v>0</v>
      </c>
      <c r="R38" s="106">
        <v>0</v>
      </c>
      <c r="S38" s="98" t="s">
        <v>577</v>
      </c>
    </row>
    <row r="39" spans="1:19" ht="22.5" customHeight="1" x14ac:dyDescent="0.25">
      <c r="A39" s="392"/>
      <c r="B39" s="127" t="s">
        <v>578</v>
      </c>
      <c r="C39" s="127" t="s">
        <v>579</v>
      </c>
      <c r="D39" s="128" t="s">
        <v>580</v>
      </c>
      <c r="E39" s="105" t="s">
        <v>174</v>
      </c>
      <c r="F39" s="106">
        <v>0</v>
      </c>
      <c r="G39" s="106">
        <v>0</v>
      </c>
      <c r="H39" s="106">
        <v>0</v>
      </c>
      <c r="I39" s="308" t="s">
        <v>581</v>
      </c>
      <c r="J39" s="263"/>
      <c r="K39" s="106">
        <v>0</v>
      </c>
      <c r="L39" s="106">
        <v>0</v>
      </c>
      <c r="M39" s="106">
        <v>0</v>
      </c>
      <c r="N39" s="106">
        <v>0</v>
      </c>
      <c r="O39" s="106">
        <v>0</v>
      </c>
      <c r="P39" s="106">
        <v>0</v>
      </c>
      <c r="Q39" s="106">
        <v>0</v>
      </c>
      <c r="R39" s="106">
        <v>0</v>
      </c>
      <c r="S39" s="98" t="s">
        <v>582</v>
      </c>
    </row>
    <row r="40" spans="1:19" ht="33.75" customHeight="1" x14ac:dyDescent="0.25">
      <c r="A40" s="392"/>
      <c r="B40" s="127" t="s">
        <v>583</v>
      </c>
      <c r="C40" s="127" t="s">
        <v>584</v>
      </c>
      <c r="D40" s="128" t="s">
        <v>585</v>
      </c>
      <c r="E40" s="105" t="s">
        <v>174</v>
      </c>
      <c r="F40" s="106"/>
      <c r="G40" s="106"/>
      <c r="H40" s="106"/>
      <c r="I40" s="308" t="s">
        <v>586</v>
      </c>
      <c r="J40" s="263"/>
      <c r="K40" s="106"/>
      <c r="L40" s="106"/>
      <c r="M40" s="106"/>
      <c r="N40" s="106"/>
      <c r="O40" s="106"/>
      <c r="P40" s="106"/>
      <c r="Q40" s="106"/>
      <c r="R40" s="106"/>
      <c r="S40" s="98" t="s">
        <v>587</v>
      </c>
    </row>
    <row r="41" spans="1:19" ht="22.5" customHeight="1" x14ac:dyDescent="0.25">
      <c r="A41" s="392"/>
      <c r="B41" s="127" t="s">
        <v>389</v>
      </c>
      <c r="C41" s="127" t="s">
        <v>390</v>
      </c>
      <c r="D41" s="128" t="s">
        <v>588</v>
      </c>
      <c r="E41" s="105" t="s">
        <v>174</v>
      </c>
      <c r="F41" s="106">
        <v>0</v>
      </c>
      <c r="G41" s="106">
        <v>0</v>
      </c>
      <c r="H41" s="106">
        <v>0</v>
      </c>
      <c r="I41" s="308" t="s">
        <v>392</v>
      </c>
      <c r="J41" s="263"/>
      <c r="K41" s="106">
        <v>0</v>
      </c>
      <c r="L41" s="106">
        <v>0</v>
      </c>
      <c r="M41" s="106">
        <v>0</v>
      </c>
      <c r="N41" s="106">
        <v>0</v>
      </c>
      <c r="O41" s="106">
        <v>0</v>
      </c>
      <c r="P41" s="106">
        <v>0</v>
      </c>
      <c r="Q41" s="106">
        <v>0</v>
      </c>
      <c r="R41" s="106">
        <v>0</v>
      </c>
      <c r="S41" s="98" t="s">
        <v>393</v>
      </c>
    </row>
    <row r="42" spans="1:19" ht="22.5" customHeight="1" x14ac:dyDescent="0.25">
      <c r="A42" s="392"/>
      <c r="B42" s="127" t="s">
        <v>394</v>
      </c>
      <c r="C42" s="127" t="s">
        <v>395</v>
      </c>
      <c r="D42" s="128" t="s">
        <v>589</v>
      </c>
      <c r="E42" s="105" t="s">
        <v>174</v>
      </c>
      <c r="F42" s="106">
        <v>0</v>
      </c>
      <c r="G42" s="106">
        <v>0</v>
      </c>
      <c r="H42" s="106">
        <v>0</v>
      </c>
      <c r="I42" s="308" t="s">
        <v>397</v>
      </c>
      <c r="J42" s="263"/>
      <c r="K42" s="106">
        <v>0</v>
      </c>
      <c r="L42" s="106">
        <v>0</v>
      </c>
      <c r="M42" s="106">
        <v>0</v>
      </c>
      <c r="N42" s="106">
        <v>0</v>
      </c>
      <c r="O42" s="106">
        <v>0</v>
      </c>
      <c r="P42" s="106">
        <v>0</v>
      </c>
      <c r="Q42" s="106">
        <v>0</v>
      </c>
      <c r="R42" s="106">
        <v>0</v>
      </c>
      <c r="S42" s="98" t="s">
        <v>398</v>
      </c>
    </row>
    <row r="43" spans="1:19" ht="22.5" customHeight="1" x14ac:dyDescent="0.25">
      <c r="A43" s="392"/>
      <c r="B43" s="123" t="s">
        <v>590</v>
      </c>
      <c r="C43" s="127" t="s">
        <v>400</v>
      </c>
      <c r="D43" s="128" t="s">
        <v>591</v>
      </c>
      <c r="E43" s="105" t="s">
        <v>174</v>
      </c>
      <c r="F43" s="106">
        <v>0</v>
      </c>
      <c r="G43" s="106">
        <v>0</v>
      </c>
      <c r="H43" s="106">
        <v>0</v>
      </c>
      <c r="I43" s="308" t="s">
        <v>402</v>
      </c>
      <c r="J43" s="263"/>
      <c r="K43" s="106">
        <v>0</v>
      </c>
      <c r="L43" s="106">
        <v>0</v>
      </c>
      <c r="M43" s="106">
        <v>0</v>
      </c>
      <c r="N43" s="106">
        <v>0</v>
      </c>
      <c r="O43" s="106">
        <v>0</v>
      </c>
      <c r="P43" s="106">
        <v>0</v>
      </c>
      <c r="Q43" s="106">
        <v>0</v>
      </c>
      <c r="R43" s="106">
        <v>0</v>
      </c>
      <c r="S43" s="98" t="s">
        <v>403</v>
      </c>
    </row>
    <row r="44" spans="1:19" x14ac:dyDescent="0.25">
      <c r="A44" s="392"/>
      <c r="B44" s="123" t="s">
        <v>342</v>
      </c>
      <c r="C44" s="127" t="s">
        <v>343</v>
      </c>
      <c r="D44" s="128" t="s">
        <v>592</v>
      </c>
      <c r="E44" s="105" t="s">
        <v>174</v>
      </c>
      <c r="F44" s="106">
        <f t="shared" ref="F44:H49" si="5">F26</f>
        <v>0</v>
      </c>
      <c r="G44" s="106">
        <f t="shared" si="5"/>
        <v>0</v>
      </c>
      <c r="H44" s="106">
        <f t="shared" si="5"/>
        <v>0</v>
      </c>
      <c r="I44" s="308" t="s">
        <v>345</v>
      </c>
      <c r="J44" s="270">
        <f>'Прил_ПЭ_Базовая часть_расчет'!J42</f>
        <v>5043</v>
      </c>
      <c r="K44" s="106">
        <f t="shared" ref="K44:R49" si="6">K26</f>
        <v>0</v>
      </c>
      <c r="L44" s="106">
        <f t="shared" si="6"/>
        <v>0</v>
      </c>
      <c r="M44" s="106">
        <f t="shared" si="6"/>
        <v>0</v>
      </c>
      <c r="N44" s="106">
        <f t="shared" si="6"/>
        <v>0</v>
      </c>
      <c r="O44" s="106">
        <f t="shared" si="6"/>
        <v>0</v>
      </c>
      <c r="P44" s="106">
        <f t="shared" si="6"/>
        <v>0</v>
      </c>
      <c r="Q44" s="106">
        <f t="shared" si="6"/>
        <v>0</v>
      </c>
      <c r="R44" s="106">
        <f t="shared" si="6"/>
        <v>0</v>
      </c>
      <c r="S44" s="98" t="s">
        <v>228</v>
      </c>
    </row>
    <row r="45" spans="1:19" x14ac:dyDescent="0.25">
      <c r="A45" s="392"/>
      <c r="B45" s="123" t="s">
        <v>346</v>
      </c>
      <c r="C45" s="127" t="s">
        <v>347</v>
      </c>
      <c r="D45" s="128" t="s">
        <v>593</v>
      </c>
      <c r="E45" s="105" t="s">
        <v>174</v>
      </c>
      <c r="F45" s="106">
        <f t="shared" si="5"/>
        <v>0</v>
      </c>
      <c r="G45" s="106">
        <f t="shared" si="5"/>
        <v>0</v>
      </c>
      <c r="H45" s="106">
        <f t="shared" si="5"/>
        <v>0</v>
      </c>
      <c r="I45" s="308" t="s">
        <v>349</v>
      </c>
      <c r="J45" s="270">
        <f>'Прил_ПЭ_Базовая часть_расчет'!J43</f>
        <v>42</v>
      </c>
      <c r="K45" s="106">
        <f t="shared" si="6"/>
        <v>0</v>
      </c>
      <c r="L45" s="106">
        <f t="shared" si="6"/>
        <v>0</v>
      </c>
      <c r="M45" s="106">
        <f t="shared" si="6"/>
        <v>0</v>
      </c>
      <c r="N45" s="106">
        <f t="shared" si="6"/>
        <v>0</v>
      </c>
      <c r="O45" s="106">
        <f t="shared" si="6"/>
        <v>0</v>
      </c>
      <c r="P45" s="106">
        <f t="shared" si="6"/>
        <v>0</v>
      </c>
      <c r="Q45" s="106">
        <f t="shared" si="6"/>
        <v>0</v>
      </c>
      <c r="R45" s="106">
        <f t="shared" si="6"/>
        <v>0</v>
      </c>
      <c r="S45" s="98" t="s">
        <v>232</v>
      </c>
    </row>
    <row r="46" spans="1:19" x14ac:dyDescent="0.25">
      <c r="A46" s="392"/>
      <c r="B46" s="123" t="s">
        <v>350</v>
      </c>
      <c r="C46" s="127" t="s">
        <v>351</v>
      </c>
      <c r="D46" s="128" t="s">
        <v>594</v>
      </c>
      <c r="E46" s="105" t="s">
        <v>174</v>
      </c>
      <c r="F46" s="106">
        <f t="shared" si="5"/>
        <v>0</v>
      </c>
      <c r="G46" s="106">
        <f t="shared" si="5"/>
        <v>0</v>
      </c>
      <c r="H46" s="106">
        <f t="shared" si="5"/>
        <v>0</v>
      </c>
      <c r="I46" s="308" t="s">
        <v>353</v>
      </c>
      <c r="J46" s="270">
        <f>'Прил_ПЭ_Базовая часть_расчет'!J44</f>
        <v>857</v>
      </c>
      <c r="K46" s="106">
        <f t="shared" si="6"/>
        <v>0</v>
      </c>
      <c r="L46" s="106">
        <f t="shared" si="6"/>
        <v>0</v>
      </c>
      <c r="M46" s="106">
        <f t="shared" si="6"/>
        <v>0</v>
      </c>
      <c r="N46" s="106">
        <f t="shared" si="6"/>
        <v>0</v>
      </c>
      <c r="O46" s="106">
        <f t="shared" si="6"/>
        <v>0</v>
      </c>
      <c r="P46" s="106">
        <f t="shared" si="6"/>
        <v>0</v>
      </c>
      <c r="Q46" s="106">
        <f t="shared" si="6"/>
        <v>0</v>
      </c>
      <c r="R46" s="106">
        <f t="shared" si="6"/>
        <v>0</v>
      </c>
      <c r="S46" s="98" t="s">
        <v>236</v>
      </c>
    </row>
    <row r="47" spans="1:19" ht="22.5" customHeight="1" x14ac:dyDescent="0.25">
      <c r="A47" s="392"/>
      <c r="B47" s="123" t="s">
        <v>354</v>
      </c>
      <c r="C47" s="127" t="s">
        <v>355</v>
      </c>
      <c r="D47" s="128" t="s">
        <v>595</v>
      </c>
      <c r="E47" s="105" t="s">
        <v>174</v>
      </c>
      <c r="F47" s="106">
        <f t="shared" si="5"/>
        <v>0</v>
      </c>
      <c r="G47" s="106">
        <f t="shared" si="5"/>
        <v>0</v>
      </c>
      <c r="H47" s="106">
        <f t="shared" si="5"/>
        <v>0</v>
      </c>
      <c r="I47" s="308" t="s">
        <v>357</v>
      </c>
      <c r="J47" s="270">
        <f>J29</f>
        <v>0</v>
      </c>
      <c r="K47" s="106">
        <f t="shared" si="6"/>
        <v>0</v>
      </c>
      <c r="L47" s="106">
        <f t="shared" si="6"/>
        <v>0</v>
      </c>
      <c r="M47" s="106">
        <f t="shared" si="6"/>
        <v>0</v>
      </c>
      <c r="N47" s="106">
        <f t="shared" si="6"/>
        <v>0</v>
      </c>
      <c r="O47" s="106">
        <f t="shared" si="6"/>
        <v>0</v>
      </c>
      <c r="P47" s="106">
        <f t="shared" si="6"/>
        <v>0</v>
      </c>
      <c r="Q47" s="106">
        <f t="shared" si="6"/>
        <v>0</v>
      </c>
      <c r="R47" s="106">
        <f t="shared" si="6"/>
        <v>0</v>
      </c>
      <c r="S47" s="98" t="s">
        <v>358</v>
      </c>
    </row>
    <row r="48" spans="1:19" x14ac:dyDescent="0.25">
      <c r="A48" s="392"/>
      <c r="B48" s="123" t="s">
        <v>359</v>
      </c>
      <c r="C48" s="127" t="s">
        <v>360</v>
      </c>
      <c r="D48" s="128" t="s">
        <v>596</v>
      </c>
      <c r="E48" s="105" t="s">
        <v>174</v>
      </c>
      <c r="F48" s="106">
        <f t="shared" si="5"/>
        <v>0</v>
      </c>
      <c r="G48" s="106">
        <f t="shared" si="5"/>
        <v>0</v>
      </c>
      <c r="H48" s="106">
        <f t="shared" si="5"/>
        <v>0</v>
      </c>
      <c r="I48" s="308" t="s">
        <v>362</v>
      </c>
      <c r="J48" s="270">
        <f>J30</f>
        <v>0</v>
      </c>
      <c r="K48" s="106">
        <f t="shared" si="6"/>
        <v>0</v>
      </c>
      <c r="L48" s="106">
        <f t="shared" si="6"/>
        <v>0</v>
      </c>
      <c r="M48" s="106">
        <f t="shared" si="6"/>
        <v>0</v>
      </c>
      <c r="N48" s="106">
        <f t="shared" si="6"/>
        <v>0</v>
      </c>
      <c r="O48" s="106">
        <f t="shared" si="6"/>
        <v>0</v>
      </c>
      <c r="P48" s="106">
        <f t="shared" si="6"/>
        <v>0</v>
      </c>
      <c r="Q48" s="106">
        <f t="shared" si="6"/>
        <v>0</v>
      </c>
      <c r="R48" s="106">
        <f t="shared" si="6"/>
        <v>0</v>
      </c>
      <c r="S48" s="98" t="s">
        <v>363</v>
      </c>
    </row>
    <row r="49" spans="1:19" ht="23.25" customHeight="1" thickBot="1" x14ac:dyDescent="0.3">
      <c r="A49" s="393"/>
      <c r="B49" s="129" t="s">
        <v>364</v>
      </c>
      <c r="C49" s="143" t="s">
        <v>365</v>
      </c>
      <c r="D49" s="144" t="s">
        <v>597</v>
      </c>
      <c r="E49" s="131" t="s">
        <v>174</v>
      </c>
      <c r="F49" s="132">
        <f t="shared" si="5"/>
        <v>0</v>
      </c>
      <c r="G49" s="132">
        <f t="shared" si="5"/>
        <v>0</v>
      </c>
      <c r="H49" s="132">
        <f t="shared" si="5"/>
        <v>0</v>
      </c>
      <c r="I49" s="308" t="s">
        <v>367</v>
      </c>
      <c r="J49" s="270">
        <f>J31</f>
        <v>0</v>
      </c>
      <c r="K49" s="132">
        <f t="shared" si="6"/>
        <v>0</v>
      </c>
      <c r="L49" s="132">
        <f t="shared" si="6"/>
        <v>0</v>
      </c>
      <c r="M49" s="132">
        <f t="shared" si="6"/>
        <v>0</v>
      </c>
      <c r="N49" s="132">
        <f t="shared" si="6"/>
        <v>0</v>
      </c>
      <c r="O49" s="132">
        <f t="shared" si="6"/>
        <v>0</v>
      </c>
      <c r="P49" s="132">
        <f t="shared" si="6"/>
        <v>0</v>
      </c>
      <c r="Q49" s="132">
        <f t="shared" si="6"/>
        <v>0</v>
      </c>
      <c r="R49" s="132">
        <f t="shared" si="6"/>
        <v>0</v>
      </c>
      <c r="S49" s="133" t="s">
        <v>368</v>
      </c>
    </row>
    <row r="50" spans="1:19" ht="66" customHeight="1" x14ac:dyDescent="0.25">
      <c r="A50" s="401" t="s">
        <v>598</v>
      </c>
      <c r="B50" s="117" t="s">
        <v>329</v>
      </c>
      <c r="C50" s="118" t="s">
        <v>330</v>
      </c>
      <c r="D50" s="119">
        <v>25</v>
      </c>
      <c r="E50" s="100" t="s">
        <v>83</v>
      </c>
      <c r="F50" s="120">
        <f t="shared" ref="F50:R50" si="7">IFERROR((F51/(F52+F53)),0)</f>
        <v>0</v>
      </c>
      <c r="G50" s="120">
        <f t="shared" si="7"/>
        <v>0</v>
      </c>
      <c r="H50" s="120">
        <f t="shared" si="7"/>
        <v>0</v>
      </c>
      <c r="I50" s="265">
        <f t="shared" si="7"/>
        <v>0</v>
      </c>
      <c r="J50" s="265">
        <f t="shared" si="7"/>
        <v>0</v>
      </c>
      <c r="K50" s="122">
        <f t="shared" si="7"/>
        <v>0</v>
      </c>
      <c r="L50" s="122">
        <f t="shared" si="7"/>
        <v>0</v>
      </c>
      <c r="M50" s="122">
        <f t="shared" si="7"/>
        <v>0</v>
      </c>
      <c r="N50" s="122">
        <f t="shared" si="7"/>
        <v>0</v>
      </c>
      <c r="O50" s="122">
        <f t="shared" si="7"/>
        <v>0</v>
      </c>
      <c r="P50" s="122">
        <f t="shared" si="7"/>
        <v>0</v>
      </c>
      <c r="Q50" s="122">
        <f t="shared" si="7"/>
        <v>0</v>
      </c>
      <c r="R50" s="122">
        <f t="shared" si="7"/>
        <v>0</v>
      </c>
      <c r="S50" s="98" t="s">
        <v>449</v>
      </c>
    </row>
    <row r="51" spans="1:19" ht="22.5" customHeight="1" x14ac:dyDescent="0.25">
      <c r="A51" s="392"/>
      <c r="B51" s="123" t="s">
        <v>331</v>
      </c>
      <c r="C51" s="127" t="s">
        <v>332</v>
      </c>
      <c r="D51" s="128" t="s">
        <v>599</v>
      </c>
      <c r="E51" s="105" t="s">
        <v>83</v>
      </c>
      <c r="F51" s="106">
        <v>0</v>
      </c>
      <c r="G51" s="106">
        <v>0</v>
      </c>
      <c r="H51" s="106">
        <v>0</v>
      </c>
      <c r="I51" s="309" t="s">
        <v>334</v>
      </c>
      <c r="J51" s="267"/>
      <c r="K51" s="106">
        <v>0</v>
      </c>
      <c r="L51" s="106">
        <v>0</v>
      </c>
      <c r="M51" s="106">
        <v>0</v>
      </c>
      <c r="N51" s="106">
        <v>0</v>
      </c>
      <c r="O51" s="106">
        <v>0</v>
      </c>
      <c r="P51" s="106">
        <v>0</v>
      </c>
      <c r="Q51" s="106">
        <v>0</v>
      </c>
      <c r="R51" s="106">
        <v>0</v>
      </c>
      <c r="S51" s="98" t="s">
        <v>335</v>
      </c>
    </row>
    <row r="52" spans="1:19" ht="22.5" customHeight="1" x14ac:dyDescent="0.25">
      <c r="A52" s="392"/>
      <c r="B52" s="123" t="s">
        <v>171</v>
      </c>
      <c r="C52" s="127" t="s">
        <v>172</v>
      </c>
      <c r="D52" s="128" t="s">
        <v>600</v>
      </c>
      <c r="E52" s="105" t="s">
        <v>174</v>
      </c>
      <c r="F52" s="106">
        <f t="shared" ref="F52:H53" si="8">F56</f>
        <v>0</v>
      </c>
      <c r="G52" s="106">
        <f t="shared" si="8"/>
        <v>0</v>
      </c>
      <c r="H52" s="106">
        <f t="shared" si="8"/>
        <v>1</v>
      </c>
      <c r="I52" s="299" t="s">
        <v>325</v>
      </c>
      <c r="J52" s="268">
        <f>'Прил_ПЭ_Базовая часть_расчет'!J27</f>
        <v>339.5</v>
      </c>
      <c r="K52" s="106">
        <f t="shared" ref="K52:R53" si="9">K56</f>
        <v>0</v>
      </c>
      <c r="L52" s="106">
        <f t="shared" si="9"/>
        <v>0</v>
      </c>
      <c r="M52" s="106">
        <f t="shared" si="9"/>
        <v>0</v>
      </c>
      <c r="N52" s="106">
        <f t="shared" si="9"/>
        <v>0</v>
      </c>
      <c r="O52" s="106">
        <f t="shared" si="9"/>
        <v>0</v>
      </c>
      <c r="P52" s="106">
        <f t="shared" si="9"/>
        <v>0</v>
      </c>
      <c r="Q52" s="106">
        <f t="shared" si="9"/>
        <v>0</v>
      </c>
      <c r="R52" s="106">
        <f t="shared" si="9"/>
        <v>0</v>
      </c>
      <c r="S52" s="98" t="s">
        <v>175</v>
      </c>
    </row>
    <row r="53" spans="1:19" ht="20.45" customHeight="1" thickBot="1" x14ac:dyDescent="0.3">
      <c r="A53" s="393"/>
      <c r="B53" s="129" t="s">
        <v>176</v>
      </c>
      <c r="C53" s="143" t="s">
        <v>177</v>
      </c>
      <c r="D53" s="144" t="s">
        <v>601</v>
      </c>
      <c r="E53" s="131" t="s">
        <v>174</v>
      </c>
      <c r="F53" s="132">
        <f t="shared" si="8"/>
        <v>0</v>
      </c>
      <c r="G53" s="132">
        <f t="shared" si="8"/>
        <v>0</v>
      </c>
      <c r="H53" s="132">
        <f t="shared" si="8"/>
        <v>1</v>
      </c>
      <c r="I53" s="310" t="s">
        <v>327</v>
      </c>
      <c r="J53" s="269">
        <f>'Прил_ПЭ_Базовая часть_расчет'!J28</f>
        <v>7.9</v>
      </c>
      <c r="K53" s="132">
        <f t="shared" si="9"/>
        <v>0</v>
      </c>
      <c r="L53" s="132">
        <f t="shared" si="9"/>
        <v>0</v>
      </c>
      <c r="M53" s="132">
        <f t="shared" si="9"/>
        <v>0</v>
      </c>
      <c r="N53" s="132">
        <f t="shared" si="9"/>
        <v>0</v>
      </c>
      <c r="O53" s="132">
        <f t="shared" si="9"/>
        <v>0</v>
      </c>
      <c r="P53" s="132">
        <f t="shared" si="9"/>
        <v>0</v>
      </c>
      <c r="Q53" s="132">
        <f t="shared" si="9"/>
        <v>0</v>
      </c>
      <c r="R53" s="132">
        <f t="shared" si="9"/>
        <v>0</v>
      </c>
      <c r="S53" s="133" t="s">
        <v>179</v>
      </c>
    </row>
    <row r="54" spans="1:19" ht="273.75" customHeight="1" x14ac:dyDescent="0.25">
      <c r="A54" s="399" t="s">
        <v>450</v>
      </c>
      <c r="B54" s="145" t="s">
        <v>602</v>
      </c>
      <c r="C54" s="146" t="s">
        <v>603</v>
      </c>
      <c r="D54" s="147">
        <v>18</v>
      </c>
      <c r="E54" s="147" t="s">
        <v>411</v>
      </c>
      <c r="F54" s="148">
        <f t="shared" ref="F54:R54" si="10">IFERROR((F55/(F56+F57)),0)</f>
        <v>0</v>
      </c>
      <c r="G54" s="148">
        <f t="shared" si="10"/>
        <v>0</v>
      </c>
      <c r="H54" s="148">
        <f t="shared" si="10"/>
        <v>4.5</v>
      </c>
      <c r="I54" s="273">
        <f t="shared" si="10"/>
        <v>0</v>
      </c>
      <c r="J54" s="273">
        <f t="shared" si="10"/>
        <v>0</v>
      </c>
      <c r="K54" s="149">
        <f t="shared" si="10"/>
        <v>0</v>
      </c>
      <c r="L54" s="149">
        <f t="shared" si="10"/>
        <v>0</v>
      </c>
      <c r="M54" s="149">
        <f t="shared" si="10"/>
        <v>0</v>
      </c>
      <c r="N54" s="149">
        <f t="shared" si="10"/>
        <v>0</v>
      </c>
      <c r="O54" s="149">
        <f t="shared" si="10"/>
        <v>0</v>
      </c>
      <c r="P54" s="149">
        <f t="shared" si="10"/>
        <v>0</v>
      </c>
      <c r="Q54" s="149">
        <f t="shared" si="10"/>
        <v>0</v>
      </c>
      <c r="R54" s="149">
        <f t="shared" si="10"/>
        <v>0</v>
      </c>
      <c r="S54" s="150" t="s">
        <v>604</v>
      </c>
    </row>
    <row r="55" spans="1:19" ht="110.25" customHeight="1" x14ac:dyDescent="0.25">
      <c r="A55" s="392"/>
      <c r="B55" s="151" t="s">
        <v>605</v>
      </c>
      <c r="C55" s="152" t="s">
        <v>414</v>
      </c>
      <c r="D55" s="153" t="s">
        <v>606</v>
      </c>
      <c r="E55" s="154" t="s">
        <v>411</v>
      </c>
      <c r="F55" s="155">
        <v>0</v>
      </c>
      <c r="G55" s="155">
        <v>0</v>
      </c>
      <c r="H55" s="155">
        <v>9</v>
      </c>
      <c r="I55" s="308" t="s">
        <v>607</v>
      </c>
      <c r="J55" s="263"/>
      <c r="K55" s="155">
        <v>0</v>
      </c>
      <c r="L55" s="155">
        <v>0</v>
      </c>
      <c r="M55" s="155">
        <v>0</v>
      </c>
      <c r="N55" s="155">
        <v>0</v>
      </c>
      <c r="O55" s="155">
        <v>0</v>
      </c>
      <c r="P55" s="155">
        <v>0</v>
      </c>
      <c r="Q55" s="155">
        <v>0</v>
      </c>
      <c r="R55" s="155">
        <v>0</v>
      </c>
      <c r="S55" s="156" t="s">
        <v>608</v>
      </c>
    </row>
    <row r="56" spans="1:19" ht="22.5" customHeight="1" x14ac:dyDescent="0.25">
      <c r="A56" s="392"/>
      <c r="B56" s="151" t="s">
        <v>171</v>
      </c>
      <c r="C56" s="152" t="s">
        <v>172</v>
      </c>
      <c r="D56" s="153" t="s">
        <v>609</v>
      </c>
      <c r="E56" s="154" t="s">
        <v>174</v>
      </c>
      <c r="F56" s="155">
        <v>0</v>
      </c>
      <c r="G56" s="155">
        <v>0</v>
      </c>
      <c r="H56" s="155">
        <v>1</v>
      </c>
      <c r="I56" s="299" t="s">
        <v>325</v>
      </c>
      <c r="J56" s="272">
        <f>'Прил_ПЭ_Базовая часть_расчет'!J27</f>
        <v>339.5</v>
      </c>
      <c r="K56" s="155">
        <v>0</v>
      </c>
      <c r="L56" s="155">
        <v>0</v>
      </c>
      <c r="M56" s="155">
        <v>0</v>
      </c>
      <c r="N56" s="155">
        <v>0</v>
      </c>
      <c r="O56" s="155">
        <v>0</v>
      </c>
      <c r="P56" s="155">
        <v>0</v>
      </c>
      <c r="Q56" s="155">
        <v>0</v>
      </c>
      <c r="R56" s="155">
        <v>0</v>
      </c>
      <c r="S56" s="156" t="s">
        <v>175</v>
      </c>
    </row>
    <row r="57" spans="1:19" ht="23.25" customHeight="1" thickBot="1" x14ac:dyDescent="0.3">
      <c r="A57" s="393"/>
      <c r="B57" s="157" t="s">
        <v>176</v>
      </c>
      <c r="C57" s="152" t="s">
        <v>177</v>
      </c>
      <c r="D57" s="158" t="s">
        <v>610</v>
      </c>
      <c r="E57" s="159" t="s">
        <v>174</v>
      </c>
      <c r="F57" s="160">
        <v>0</v>
      </c>
      <c r="G57" s="160">
        <v>0</v>
      </c>
      <c r="H57" s="160">
        <v>1</v>
      </c>
      <c r="I57" s="310" t="s">
        <v>327</v>
      </c>
      <c r="J57" s="272">
        <f>'Прил_ПЭ_Базовая часть_расчет'!J28</f>
        <v>7.9</v>
      </c>
      <c r="K57" s="160">
        <v>0</v>
      </c>
      <c r="L57" s="160">
        <v>0</v>
      </c>
      <c r="M57" s="160">
        <v>0</v>
      </c>
      <c r="N57" s="160">
        <v>0</v>
      </c>
      <c r="O57" s="160">
        <v>0</v>
      </c>
      <c r="P57" s="160">
        <v>0</v>
      </c>
      <c r="Q57" s="160">
        <v>0</v>
      </c>
      <c r="R57" s="160">
        <v>0</v>
      </c>
      <c r="S57" s="161" t="s">
        <v>179</v>
      </c>
    </row>
    <row r="58" spans="1:19" ht="205.5" customHeight="1" x14ac:dyDescent="0.25">
      <c r="A58" s="399" t="s">
        <v>451</v>
      </c>
      <c r="B58" s="162" t="s">
        <v>611</v>
      </c>
      <c r="C58" s="163" t="s">
        <v>612</v>
      </c>
      <c r="D58" s="164">
        <v>19</v>
      </c>
      <c r="E58" s="165" t="s">
        <v>411</v>
      </c>
      <c r="F58" s="166">
        <f t="shared" ref="F58:R58" si="11">IFERROR((F59/(F60+F61)),0)</f>
        <v>0</v>
      </c>
      <c r="G58" s="166">
        <f t="shared" si="11"/>
        <v>0</v>
      </c>
      <c r="H58" s="166">
        <f t="shared" si="11"/>
        <v>0</v>
      </c>
      <c r="I58" s="188">
        <f t="shared" si="11"/>
        <v>0</v>
      </c>
      <c r="J58" s="188">
        <f t="shared" si="11"/>
        <v>0</v>
      </c>
      <c r="K58" s="167">
        <f t="shared" si="11"/>
        <v>0</v>
      </c>
      <c r="L58" s="167">
        <f t="shared" si="11"/>
        <v>0</v>
      </c>
      <c r="M58" s="167">
        <f t="shared" si="11"/>
        <v>0</v>
      </c>
      <c r="N58" s="167">
        <f t="shared" si="11"/>
        <v>0</v>
      </c>
      <c r="O58" s="167">
        <f t="shared" si="11"/>
        <v>0</v>
      </c>
      <c r="P58" s="167">
        <f t="shared" si="11"/>
        <v>0</v>
      </c>
      <c r="Q58" s="167">
        <f t="shared" si="11"/>
        <v>0</v>
      </c>
      <c r="R58" s="167">
        <f t="shared" si="11"/>
        <v>0</v>
      </c>
      <c r="S58" s="156" t="s">
        <v>613</v>
      </c>
    </row>
    <row r="59" spans="1:19" ht="198" customHeight="1" x14ac:dyDescent="0.25">
      <c r="A59" s="392"/>
      <c r="B59" s="151" t="s">
        <v>614</v>
      </c>
      <c r="C59" s="152" t="s">
        <v>425</v>
      </c>
      <c r="D59" s="153" t="s">
        <v>615</v>
      </c>
      <c r="E59" s="154" t="s">
        <v>411</v>
      </c>
      <c r="F59" s="155">
        <v>0</v>
      </c>
      <c r="G59" s="155">
        <v>0</v>
      </c>
      <c r="H59" s="155">
        <v>0</v>
      </c>
      <c r="I59" s="308" t="s">
        <v>616</v>
      </c>
      <c r="J59" s="263"/>
      <c r="K59" s="155">
        <v>0</v>
      </c>
      <c r="L59" s="155">
        <v>0</v>
      </c>
      <c r="M59" s="155">
        <v>0</v>
      </c>
      <c r="N59" s="155">
        <v>0</v>
      </c>
      <c r="O59" s="155">
        <v>0</v>
      </c>
      <c r="P59" s="155">
        <v>0</v>
      </c>
      <c r="Q59" s="155">
        <v>0</v>
      </c>
      <c r="R59" s="155">
        <v>0</v>
      </c>
      <c r="S59" s="156" t="s">
        <v>617</v>
      </c>
    </row>
    <row r="60" spans="1:19" ht="22.5" customHeight="1" x14ac:dyDescent="0.25">
      <c r="A60" s="392"/>
      <c r="B60" s="151" t="s">
        <v>171</v>
      </c>
      <c r="C60" s="152" t="s">
        <v>172</v>
      </c>
      <c r="D60" s="153" t="s">
        <v>618</v>
      </c>
      <c r="E60" s="154" t="s">
        <v>174</v>
      </c>
      <c r="F60" s="155">
        <f t="shared" ref="F60:H61" si="12">F56</f>
        <v>0</v>
      </c>
      <c r="G60" s="155">
        <f t="shared" si="12"/>
        <v>0</v>
      </c>
      <c r="H60" s="155">
        <f t="shared" si="12"/>
        <v>1</v>
      </c>
      <c r="I60" s="299" t="s">
        <v>325</v>
      </c>
      <c r="J60" s="272">
        <f>'Прил_ПЭ_Базовая часть_расчет'!J27</f>
        <v>339.5</v>
      </c>
      <c r="K60" s="155">
        <f t="shared" ref="K60:R61" si="13">K56</f>
        <v>0</v>
      </c>
      <c r="L60" s="155">
        <f t="shared" si="13"/>
        <v>0</v>
      </c>
      <c r="M60" s="155">
        <f t="shared" si="13"/>
        <v>0</v>
      </c>
      <c r="N60" s="155">
        <f t="shared" si="13"/>
        <v>0</v>
      </c>
      <c r="O60" s="155">
        <f t="shared" si="13"/>
        <v>0</v>
      </c>
      <c r="P60" s="155">
        <f t="shared" si="13"/>
        <v>0</v>
      </c>
      <c r="Q60" s="155">
        <f t="shared" si="13"/>
        <v>0</v>
      </c>
      <c r="R60" s="155">
        <f t="shared" si="13"/>
        <v>0</v>
      </c>
      <c r="S60" s="156" t="s">
        <v>175</v>
      </c>
    </row>
    <row r="61" spans="1:19" ht="23.25" customHeight="1" thickBot="1" x14ac:dyDescent="0.3">
      <c r="A61" s="393"/>
      <c r="B61" s="157" t="s">
        <v>176</v>
      </c>
      <c r="C61" s="170" t="s">
        <v>177</v>
      </c>
      <c r="D61" s="171" t="s">
        <v>619</v>
      </c>
      <c r="E61" s="159" t="s">
        <v>174</v>
      </c>
      <c r="F61" s="160">
        <f t="shared" si="12"/>
        <v>0</v>
      </c>
      <c r="G61" s="160">
        <f t="shared" si="12"/>
        <v>0</v>
      </c>
      <c r="H61" s="160">
        <f t="shared" si="12"/>
        <v>1</v>
      </c>
      <c r="I61" s="310" t="s">
        <v>327</v>
      </c>
      <c r="J61" s="274">
        <f>'Прил_ПЭ_Базовая часть_расчет'!J28</f>
        <v>7.9</v>
      </c>
      <c r="K61" s="160">
        <f t="shared" si="13"/>
        <v>0</v>
      </c>
      <c r="L61" s="160">
        <f t="shared" si="13"/>
        <v>0</v>
      </c>
      <c r="M61" s="160">
        <f t="shared" si="13"/>
        <v>0</v>
      </c>
      <c r="N61" s="160">
        <f t="shared" si="13"/>
        <v>0</v>
      </c>
      <c r="O61" s="160">
        <f t="shared" si="13"/>
        <v>0</v>
      </c>
      <c r="P61" s="160">
        <f t="shared" si="13"/>
        <v>0</v>
      </c>
      <c r="Q61" s="160">
        <f t="shared" si="13"/>
        <v>0</v>
      </c>
      <c r="R61" s="160">
        <f t="shared" si="13"/>
        <v>0</v>
      </c>
      <c r="S61" s="161" t="s">
        <v>179</v>
      </c>
    </row>
  </sheetData>
  <sheetProtection algorithmName="SHA-512" hashValue="nbg9evjdrXgCn8ogJXMsW0v6gCefMWMTWCGXdJkK3DcZUrBxTDb/x/ADTNzkgP/FElLPHMrCfXI3N1I7q2VmaA==" saltValue="56JcloRmawhxLZj+aBKyZg==" spinCount="100000" sheet="1" objects="1" scenarios="1" formatColumns="0" formatRows="0"/>
  <autoFilter ref="B1:S53"/>
  <mergeCells count="9">
    <mergeCell ref="A54:A57"/>
    <mergeCell ref="A32:A36"/>
    <mergeCell ref="A58:A61"/>
    <mergeCell ref="A1:A2"/>
    <mergeCell ref="A37:A49"/>
    <mergeCell ref="A17:A31"/>
    <mergeCell ref="A8:A16"/>
    <mergeCell ref="A50:A53"/>
    <mergeCell ref="A3:A7"/>
  </mergeCells>
  <conditionalFormatting sqref="A3">
    <cfRule type="duplicateValues" dxfId="71" priority="52"/>
  </conditionalFormatting>
  <conditionalFormatting sqref="A8">
    <cfRule type="duplicateValues" dxfId="70" priority="48"/>
  </conditionalFormatting>
  <conditionalFormatting sqref="A17">
    <cfRule type="duplicateValues" dxfId="69" priority="46"/>
  </conditionalFormatting>
  <conditionalFormatting sqref="A32">
    <cfRule type="duplicateValues" dxfId="68" priority="38"/>
  </conditionalFormatting>
  <conditionalFormatting sqref="A37">
    <cfRule type="duplicateValues" dxfId="67" priority="36"/>
  </conditionalFormatting>
  <conditionalFormatting sqref="A50">
    <cfRule type="duplicateValues" dxfId="66" priority="27"/>
  </conditionalFormatting>
  <conditionalFormatting sqref="A54:B54">
    <cfRule type="duplicateValues" dxfId="65" priority="62"/>
  </conditionalFormatting>
  <conditionalFormatting sqref="A58:B58 B59">
    <cfRule type="duplicateValues" dxfId="64" priority="64"/>
  </conditionalFormatting>
  <conditionalFormatting sqref="B3:B5">
    <cfRule type="duplicateValues" dxfId="63" priority="65"/>
  </conditionalFormatting>
  <conditionalFormatting sqref="B6:B7">
    <cfRule type="duplicateValues" dxfId="62" priority="67"/>
  </conditionalFormatting>
  <conditionalFormatting sqref="B8">
    <cfRule type="duplicateValues" dxfId="61" priority="68"/>
  </conditionalFormatting>
  <conditionalFormatting sqref="B11:B13">
    <cfRule type="duplicateValues" dxfId="60" priority="50"/>
  </conditionalFormatting>
  <conditionalFormatting sqref="B9:B10 B14">
    <cfRule type="duplicateValues" dxfId="59" priority="55"/>
  </conditionalFormatting>
  <conditionalFormatting sqref="B15:B16">
    <cfRule type="duplicateValues" dxfId="58" priority="43"/>
  </conditionalFormatting>
  <conditionalFormatting sqref="B17">
    <cfRule type="duplicateValues" dxfId="57" priority="69"/>
  </conditionalFormatting>
  <conditionalFormatting sqref="B18:B25">
    <cfRule type="duplicateValues" dxfId="56" priority="203"/>
  </conditionalFormatting>
  <conditionalFormatting sqref="B28">
    <cfRule type="duplicateValues" dxfId="55" priority="40"/>
  </conditionalFormatting>
  <conditionalFormatting sqref="B26:B27 B29:B31">
    <cfRule type="duplicateValues" dxfId="54" priority="41"/>
  </conditionalFormatting>
  <conditionalFormatting sqref="B32">
    <cfRule type="duplicateValues" dxfId="53" priority="70"/>
  </conditionalFormatting>
  <conditionalFormatting sqref="B33:B34 B36">
    <cfRule type="duplicateValues" dxfId="52" priority="61"/>
  </conditionalFormatting>
  <conditionalFormatting sqref="B35">
    <cfRule type="duplicateValues" dxfId="51" priority="24"/>
  </conditionalFormatting>
  <conditionalFormatting sqref="B37">
    <cfRule type="duplicateValues" dxfId="50" priority="71"/>
  </conditionalFormatting>
  <conditionalFormatting sqref="B38:B42">
    <cfRule type="duplicateValues" dxfId="49" priority="37"/>
  </conditionalFormatting>
  <conditionalFormatting sqref="B43">
    <cfRule type="duplicateValues" dxfId="48" priority="33"/>
  </conditionalFormatting>
  <conditionalFormatting sqref="B46">
    <cfRule type="duplicateValues" dxfId="47" priority="30"/>
  </conditionalFormatting>
  <conditionalFormatting sqref="B44:B45 B47:B49">
    <cfRule type="duplicateValues" dxfId="46" priority="31"/>
  </conditionalFormatting>
  <conditionalFormatting sqref="B50">
    <cfRule type="duplicateValues" dxfId="45" priority="72"/>
  </conditionalFormatting>
  <conditionalFormatting sqref="B51">
    <cfRule type="duplicateValues" dxfId="44" priority="29"/>
  </conditionalFormatting>
  <conditionalFormatting sqref="B52">
    <cfRule type="duplicateValues" dxfId="43" priority="26"/>
  </conditionalFormatting>
  <conditionalFormatting sqref="B53">
    <cfRule type="duplicateValues" dxfId="42" priority="3"/>
  </conditionalFormatting>
  <conditionalFormatting sqref="B55:B57">
    <cfRule type="duplicateValues" dxfId="41" priority="63"/>
  </conditionalFormatting>
  <conditionalFormatting sqref="B60:B61">
    <cfRule type="duplicateValues" dxfId="40" priority="66"/>
  </conditionalFormatting>
  <conditionalFormatting sqref="C3:D5">
    <cfRule type="duplicateValues" dxfId="39" priority="58"/>
  </conditionalFormatting>
  <conditionalFormatting sqref="C6:D7">
    <cfRule type="duplicateValues" dxfId="38" priority="11"/>
  </conditionalFormatting>
  <conditionalFormatting sqref="C8:D8">
    <cfRule type="duplicateValues" dxfId="37" priority="49"/>
  </conditionalFormatting>
  <conditionalFormatting sqref="C9:D16">
    <cfRule type="duplicateValues" dxfId="36" priority="56"/>
  </conditionalFormatting>
  <conditionalFormatting sqref="C15:D16">
    <cfRule type="duplicateValues" dxfId="35" priority="44"/>
  </conditionalFormatting>
  <conditionalFormatting sqref="C17:D17">
    <cfRule type="duplicateValues" dxfId="34" priority="47"/>
  </conditionalFormatting>
  <conditionalFormatting sqref="C23:C25 D22">
    <cfRule type="duplicateValues" dxfId="33" priority="9"/>
  </conditionalFormatting>
  <conditionalFormatting sqref="C18:D18 C26:C29 D19:D22">
    <cfRule type="duplicateValues" dxfId="32" priority="45"/>
  </conditionalFormatting>
  <conditionalFormatting sqref="C26:C31">
    <cfRule type="duplicateValues" dxfId="31" priority="42"/>
  </conditionalFormatting>
  <conditionalFormatting sqref="C32:D32">
    <cfRule type="duplicateValues" dxfId="30" priority="39"/>
  </conditionalFormatting>
  <conditionalFormatting sqref="C33:D36">
    <cfRule type="duplicateValues" dxfId="29" priority="60"/>
  </conditionalFormatting>
  <conditionalFormatting sqref="C37:D37">
    <cfRule type="duplicateValues" dxfId="28" priority="23"/>
  </conditionalFormatting>
  <conditionalFormatting sqref="C38:D42">
    <cfRule type="duplicateValues" dxfId="27" priority="35"/>
  </conditionalFormatting>
  <conditionalFormatting sqref="C43:D49">
    <cfRule type="duplicateValues" dxfId="26" priority="34"/>
  </conditionalFormatting>
  <conditionalFormatting sqref="C44:D49">
    <cfRule type="duplicateValues" dxfId="25" priority="32"/>
  </conditionalFormatting>
  <conditionalFormatting sqref="C50:D50">
    <cfRule type="duplicateValues" dxfId="24" priority="28"/>
  </conditionalFormatting>
  <conditionalFormatting sqref="C51:D53">
    <cfRule type="duplicateValues" dxfId="23" priority="25"/>
  </conditionalFormatting>
  <conditionalFormatting sqref="C54:D54">
    <cfRule type="duplicateValues" dxfId="22" priority="54"/>
  </conditionalFormatting>
  <conditionalFormatting sqref="C55:D57">
    <cfRule type="duplicateValues" dxfId="21" priority="57"/>
  </conditionalFormatting>
  <conditionalFormatting sqref="C58:D58">
    <cfRule type="duplicateValues" dxfId="20" priority="53"/>
  </conditionalFormatting>
  <conditionalFormatting sqref="C59:D59">
    <cfRule type="duplicateValues" dxfId="19" priority="51"/>
  </conditionalFormatting>
  <conditionalFormatting sqref="C60:D61">
    <cfRule type="duplicateValues" dxfId="18" priority="10"/>
  </conditionalFormatting>
  <conditionalFormatting sqref="J4:J5 J9:J14 J18:J21 J23:J25 J29:J31 J33:J36 J38:J43 J51 J55 J59">
    <cfRule type="containsBlanks" dxfId="17" priority="1">
      <formula>LEN(TRIM(J4))=0</formula>
    </cfRule>
  </conditionalFormatting>
  <conditionalFormatting sqref="S3:S7">
    <cfRule type="duplicateValues" dxfId="16" priority="19"/>
  </conditionalFormatting>
  <conditionalFormatting sqref="S8">
    <cfRule type="duplicateValues" dxfId="15" priority="6"/>
  </conditionalFormatting>
  <conditionalFormatting sqref="S9:S16">
    <cfRule type="duplicateValues" dxfId="14" priority="18"/>
  </conditionalFormatting>
  <conditionalFormatting sqref="S17:S21 S23:S31">
    <cfRule type="duplicateValues" dxfId="13" priority="209"/>
  </conditionalFormatting>
  <conditionalFormatting sqref="S32:S36">
    <cfRule type="duplicateValues" dxfId="12" priority="13"/>
  </conditionalFormatting>
  <conditionalFormatting sqref="S37">
    <cfRule type="duplicateValues" dxfId="11" priority="5"/>
  </conditionalFormatting>
  <conditionalFormatting sqref="S38:S39 S41:S49">
    <cfRule type="duplicateValues" dxfId="10" priority="12"/>
  </conditionalFormatting>
  <conditionalFormatting sqref="S40">
    <cfRule type="duplicateValues" dxfId="9" priority="2"/>
  </conditionalFormatting>
  <conditionalFormatting sqref="S50">
    <cfRule type="duplicateValues" dxfId="8" priority="4"/>
  </conditionalFormatting>
  <conditionalFormatting sqref="S51">
    <cfRule type="duplicateValues" dxfId="7" priority="16"/>
  </conditionalFormatting>
  <conditionalFormatting sqref="S52:S53">
    <cfRule type="duplicateValues" dxfId="6" priority="17"/>
  </conditionalFormatting>
  <conditionalFormatting sqref="S54">
    <cfRule type="duplicateValues" dxfId="5" priority="8"/>
  </conditionalFormatting>
  <conditionalFormatting sqref="S55">
    <cfRule type="duplicateValues" dxfId="4" priority="21"/>
  </conditionalFormatting>
  <conditionalFormatting sqref="S56:S57">
    <cfRule type="duplicateValues" dxfId="3" priority="22"/>
  </conditionalFormatting>
  <conditionalFormatting sqref="S58">
    <cfRule type="duplicateValues" dxfId="2" priority="7"/>
  </conditionalFormatting>
  <conditionalFormatting sqref="S59">
    <cfRule type="duplicateValues" dxfId="1" priority="15"/>
  </conditionalFormatting>
  <conditionalFormatting sqref="S60:S61">
    <cfRule type="duplicateValues" dxfId="0" priority="20"/>
  </conditionalFormatting>
  <printOptions horizontalCentered="1"/>
  <pageMargins left="0.19685039370078741" right="0.19685039370078741" top="0.19685039370078741" bottom="0.19685039370078741" header="0.31496062992125978" footer="0.31496062992125978"/>
  <pageSetup paperSize="9" scale="58"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Титул</vt:lpstr>
      <vt:lpstr>Прил_ПР</vt:lpstr>
      <vt:lpstr>Прил_ПР_Расчет</vt:lpstr>
      <vt:lpstr>Прил_ПЭ_Базовая часть</vt:lpstr>
      <vt:lpstr>Прил_ПЭ_Базовая часть_расчет</vt:lpstr>
      <vt:lpstr>Прил_5_1_ПЭ_Спецчасть_ИЛ</vt:lpstr>
      <vt:lpstr>Прил_5_1_ПЭ_Спецчасть_ИЛ_Расчет</vt:lpstr>
      <vt:lpstr>Прил_5_2_ПЭ_Спецчасть_ТиОЛ</vt:lpstr>
      <vt:lpstr>Прил_5_2_ПСпецчасть_ТиОЛ_Расчет</vt:lpstr>
      <vt:lpstr>Прил_5_1_ПЭ_Спецчасть_ИЛ_Расчет!Заголовки_для_печати</vt:lpstr>
      <vt:lpstr>Прил_5_2_ПСпецчасть_ТиОЛ_Расчет!Заголовки_для_печати</vt:lpstr>
      <vt:lpstr>'Прил_ПЭ_Базовая часть_расчет'!Заголовки_для_печати</vt:lpstr>
      <vt:lpstr>Прил_5_1_ПЭ_Спецчасть_ИЛ!Область_печати</vt:lpstr>
      <vt:lpstr>'Прил_ПЭ_Базовая часть'!Область_печати</vt:lpstr>
      <vt:lpstr>'Прил_ПЭ_Базовая часть_расчет'!Область_печати</vt:lpstr>
      <vt:lpstr>ПРГ1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SOCIOCENTER</dc:creator>
  <cp:lastModifiedBy>1</cp:lastModifiedBy>
  <cp:lastPrinted>2024-02-15T07:02:05Z</cp:lastPrinted>
  <dcterms:created xsi:type="dcterms:W3CDTF">2023-08-02T14:40:42Z</dcterms:created>
  <dcterms:modified xsi:type="dcterms:W3CDTF">2024-02-19T08:19:32Z</dcterms:modified>
</cp:coreProperties>
</file>